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Data" sheetId="2" state="visible" r:id="rId4"/>
    <sheet name="Daily Trend" sheetId="3" state="visible" r:id="rId5"/>
    <sheet name="Weekday Index" sheetId="4" state="visible" r:id="rId6"/>
    <sheet name="Assumptions" sheetId="5" state="visible" r:id="rId7"/>
    <sheet name="Forecast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<sst xmlns="http://schemas.openxmlformats.org/spreadsheetml/2006/main" count="138" uniqueCount="98">
  <si>
    <t xml:space="preserve">DAILY TREND, SEASONALITY &amp; FORECAST MODEL</t>
  </si>
  <si>
    <t xml:space="preserve">Digital asset exchange · June 2026 · 30 trading days</t>
  </si>
  <si>
    <t xml:space="preserve">PURPOSE</t>
  </si>
  <si>
    <t xml:space="preserve">Measure how stable daily performance is, isolate the weekday pattern, and build a transparent forward</t>
  </si>
  <si>
    <t xml:space="preserve">projection with stated assumptions and a sensitivity range.</t>
  </si>
  <si>
    <t xml:space="preserve">HEADLINE FINDINGS</t>
  </si>
  <si>
    <t xml:space="preserve">Daily profit averages roughly NGN 2.03m with a standard deviation of NGN 0.55m — a coefficient of</t>
  </si>
  <si>
    <t xml:space="preserve">variation of 27%, which is moderately volatile for a transaction business.</t>
  </si>
  <si>
    <t xml:space="preserve">Sunday runs about 60% below Friday. The weekday pattern is the single largest driver of daily variance,</t>
  </si>
  <si>
    <t xml:space="preserve">and it is a staffing and marketing question rather than a demand mystery.</t>
  </si>
  <si>
    <t xml:space="preserve">SHEETS</t>
  </si>
  <si>
    <t xml:space="preserve">Daily Trend    volume, profit, margin and a 7-day rolling average for each day</t>
  </si>
  <si>
    <t xml:space="preserve">Weekday Index  seasonality index by day of week, normalised to the daily mean</t>
  </si>
  <si>
    <t xml:space="preserve">Forecast       31-day projection built on the weekday index, with a sensitivity band</t>
  </si>
  <si>
    <t xml:space="preserve">Assumptions    every input in one place, in blue</t>
  </si>
  <si>
    <t xml:space="preserve">IMPORTANT</t>
  </si>
  <si>
    <t xml:space="preserve">The forecast is a modelled projection from one month of history applied to a weekday index. One month is</t>
  </si>
  <si>
    <t xml:space="preserve">too short to separate trend from seasonality with confidence. It is presented as a method and a sensitivity</t>
  </si>
  <si>
    <t xml:space="preserve">range, not a prediction. Any real forecast would need at least twelve months of history.</t>
  </si>
  <si>
    <t xml:space="preserve">Prepared by</t>
  </si>
  <si>
    <t xml:space="preserve">Ifedayo Peter Oluwaseun · Accountant &amp; Financial Analyst</t>
  </si>
  <si>
    <t xml:space="preserve">Source</t>
  </si>
  <si>
    <t xml:space="preserve">Anonymised transaction extract, June 2026 — demonstration project.</t>
  </si>
  <si>
    <t xml:space="preserve">Convention</t>
  </si>
  <si>
    <t xml:space="preserve">Blue text = input or assumption · Black = formula · Yellow fill = review</t>
  </si>
  <si>
    <t xml:space="preserve">Note</t>
  </si>
  <si>
    <t xml:space="preserve">Demonstration project on an anonymised extract. Forecast figures are modelled, not predicted.</t>
  </si>
  <si>
    <t xml:space="preserve">DATA PROTECTION</t>
  </si>
  <si>
    <t xml:space="preserve">Customer, representative and payout-account identifiers have been replaced with surrogate codes</t>
  </si>
  <si>
    <t xml:space="preserve">assigned in random order, so they carry no information about the originals. Blockchain settlement</t>
  </si>
  <si>
    <t xml:space="preserve">references are redacted entirely. The source organisation is not named anywhere in this workbook.</t>
  </si>
  <si>
    <t xml:space="preserve">Monetary values, dates, products, counts and every derived metric are UNCHANGED. The analysis and</t>
  </si>
  <si>
    <t xml:space="preserve">all findings are real; only the identifiers are surrogate.</t>
  </si>
  <si>
    <t xml:space="preserve">Date</t>
  </si>
  <si>
    <t xml:space="preserve">Weekday</t>
  </si>
  <si>
    <t xml:space="preserve">Transactions</t>
  </si>
  <si>
    <t xml:space="preserve">Gross Volume</t>
  </si>
  <si>
    <t xml:space="preserve">Gross Profit</t>
  </si>
  <si>
    <t xml:space="preserve">Monday</t>
  </si>
  <si>
    <t xml:space="preserve">Tuesday</t>
  </si>
  <si>
    <t xml:space="preserve">Wednesday</t>
  </si>
  <si>
    <t xml:space="preserve">Thursday</t>
  </si>
  <si>
    <t xml:space="preserve">Friday</t>
  </si>
  <si>
    <t xml:space="preserve">Saturday</t>
  </si>
  <si>
    <t xml:space="preserve">Sunday</t>
  </si>
  <si>
    <t xml:space="preserve">DAILY PERFORMANCE TREND</t>
  </si>
  <si>
    <t xml:space="preserve">Volume, profit, margin and 7-day rolling average</t>
  </si>
  <si>
    <t xml:space="preserve">Day</t>
  </si>
  <si>
    <t xml:space="preserve">Margin</t>
  </si>
  <si>
    <t xml:space="preserve">7-Day Avg Profit</t>
  </si>
  <si>
    <t xml:space="preserve">Variance vs Mean</t>
  </si>
  <si>
    <t xml:space="preserve">Month</t>
  </si>
  <si>
    <t xml:space="preserve">Mean daily profit</t>
  </si>
  <si>
    <t xml:space="preserve">Standard deviation</t>
  </si>
  <si>
    <t xml:space="preserve">Coefficient of variation</t>
  </si>
  <si>
    <t xml:space="preserve">Best day</t>
  </si>
  <si>
    <t xml:space="preserve">Weakest day</t>
  </si>
  <si>
    <t xml:space="preserve">Best to weakest multiple</t>
  </si>
  <si>
    <t xml:space="preserve">WEEKDAY SEASONALITY INDEX</t>
  </si>
  <si>
    <t xml:space="preserve">Normalised to the average day = 1.00</t>
  </si>
  <si>
    <t xml:space="preserve">Days in Period</t>
  </si>
  <si>
    <t xml:space="preserve">Avg Profit / Day</t>
  </si>
  <si>
    <t xml:space="preserve">Index</t>
  </si>
  <si>
    <t xml:space="preserve">vs Average</t>
  </si>
  <si>
    <t xml:space="preserve">Weekend gap (Sunday against the best weekday)</t>
  </si>
  <si>
    <t xml:space="preserve">OPERATIONAL READ</t>
  </si>
  <si>
    <t xml:space="preserve">The weekend shortfall is large and consistent, not a one-off. Two readings are possible and they point to</t>
  </si>
  <si>
    <t xml:space="preserve">different actions: either customer demand genuinely falls at the weekend, or the business is under-staffed</t>
  </si>
  <si>
    <t xml:space="preserve">and cannot serve the demand that exists. The transaction count and the profit fall together, which is</t>
  </si>
  <si>
    <t xml:space="preserve">consistent with either.</t>
  </si>
  <si>
    <t xml:space="preserve">Recommendation: test it. Hold weekend staffing constant for two weeks and measure whether transaction</t>
  </si>
  <si>
    <t xml:space="preserve">count moves. That distinguishes a demand pattern from a capacity constraint, and it costs almost nothing.</t>
  </si>
  <si>
    <t xml:space="preserve">FORECAST ASSUMPTIONS</t>
  </si>
  <si>
    <t xml:space="preserve">Every input in one place · blue = input</t>
  </si>
  <si>
    <t xml:space="preserve">Base daily profit (period mean)</t>
  </si>
  <si>
    <t xml:space="preserve">Derived from June 2026 actuals</t>
  </si>
  <si>
    <t xml:space="preserve">Underlying growth rate, monthly</t>
  </si>
  <si>
    <t xml:space="preserve">Set to zero — one month of history cannot support a trend</t>
  </si>
  <si>
    <t xml:space="preserve">Margin assumption</t>
  </si>
  <si>
    <t xml:space="preserve">Held at the June blended margin</t>
  </si>
  <si>
    <t xml:space="preserve">Downside sensitivity</t>
  </si>
  <si>
    <t xml:space="preserve">Applied to the central case</t>
  </si>
  <si>
    <t xml:space="preserve">Upside sensitivity</t>
  </si>
  <si>
    <t xml:space="preserve">Forecast horizon (days)</t>
  </si>
  <si>
    <t xml:space="preserve">July 2026</t>
  </si>
  <si>
    <t xml:space="preserve">Growth is deliberately set to zero. Applying a trend fitted to 30 days would give a false impression</t>
  </si>
  <si>
    <t xml:space="preserve">of precision. The weekday index is the only pattern this dataset can support with confidence.</t>
  </si>
  <si>
    <t xml:space="preserve">31-DAY FORWARD PROJECTION</t>
  </si>
  <si>
    <t xml:space="preserve">Central case built on the weekday index · sensitivity band applied</t>
  </si>
  <si>
    <t xml:space="preserve">Weekday Index</t>
  </si>
  <si>
    <t xml:space="preserve">Central Case</t>
  </si>
  <si>
    <t xml:space="preserve">Downside</t>
  </si>
  <si>
    <t xml:space="preserve">Upside</t>
  </si>
  <si>
    <t xml:space="preserve">Cumulative Central</t>
  </si>
  <si>
    <t xml:space="preserve">July 2026 total</t>
  </si>
  <si>
    <t xml:space="preserve">June 2026 actual, for comparison</t>
  </si>
  <si>
    <t xml:space="preserve">Central case against June actual</t>
  </si>
  <si>
    <t xml:space="preserve">July has 31 days against June's 30, so a small positive variance is arithmetic, not growth.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</si>
</sst>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\-mmm\-yy"/>
    <numFmt numFmtId="166" formatCode="#,##0;\(#,##0\);\-"/>
    <numFmt numFmtId="167" formatCode="#,##0.00;\(#,##0.00\);\-"/>
    <numFmt numFmtId="168" formatCode="dd\-mmm"/>
    <numFmt numFmtId="169" formatCode="0.000%;\(0.000%\);\-"/>
    <numFmt numFmtId="170" formatCode="0.00%;\(0.00%\);\-"/>
    <numFmt numFmtId="171" formatCode="0.00\x"/>
    <numFmt numFmtId="172" formatCode="0.00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sz val="11"/>
      <color rgb="FF595959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C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595959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2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0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2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0" fontId="12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1" fontId="12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2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0" fontId="16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9" fontId="12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6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color rgb="FFC00000"/>
        <sz val="10"/>
      </font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BE4B48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A7EBB"/>
      <rgbColor rgb="FF33CCCC"/>
      <rgbColor rgb="FF98B855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Daily gross profit against 7-day rolling average (NGN)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'Daily Trend'!F4</c:f>
              <c:strCache>
                <c:ptCount val="1"/>
                <c:pt idx="0">
                  <c:v>Gross Profit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'Daily Trend'!$B$5:$B$34</c:f>
              <c:strCache>
                <c:ptCount val="30"/>
                <c:pt idx="0">
                  <c:v>01-Jun</c:v>
                </c:pt>
                <c:pt idx="1">
                  <c:v>02-Jun</c:v>
                </c:pt>
                <c:pt idx="2">
                  <c:v>03-Jun</c:v>
                </c:pt>
                <c:pt idx="3">
                  <c:v>04-Jun</c:v>
                </c:pt>
                <c:pt idx="4">
                  <c:v>05-Jun</c:v>
                </c:pt>
                <c:pt idx="5">
                  <c:v>06-Jun</c:v>
                </c:pt>
                <c:pt idx="6">
                  <c:v>07-Jun</c:v>
                </c:pt>
                <c:pt idx="7">
                  <c:v>08-Jun</c:v>
                </c:pt>
                <c:pt idx="8">
                  <c:v>09-Jun</c:v>
                </c:pt>
                <c:pt idx="9">
                  <c:v>10-Jun</c:v>
                </c:pt>
                <c:pt idx="10">
                  <c:v>11-Jun</c:v>
                </c:pt>
                <c:pt idx="11">
                  <c:v>12-Jun</c:v>
                </c:pt>
                <c:pt idx="12">
                  <c:v>13-Jun</c:v>
                </c:pt>
                <c:pt idx="13">
                  <c:v>14-Jun</c:v>
                </c:pt>
                <c:pt idx="14">
                  <c:v>15-Jun</c:v>
                </c:pt>
                <c:pt idx="15">
                  <c:v>16-Jun</c:v>
                </c:pt>
                <c:pt idx="16">
                  <c:v>17-Jun</c:v>
                </c:pt>
                <c:pt idx="17">
                  <c:v>18-Jun</c:v>
                </c:pt>
                <c:pt idx="18">
                  <c:v>19-Jun</c:v>
                </c:pt>
                <c:pt idx="19">
                  <c:v>20-Jun</c:v>
                </c:pt>
                <c:pt idx="20">
                  <c:v>21-Jun</c:v>
                </c:pt>
                <c:pt idx="21">
                  <c:v>22-Jun</c:v>
                </c:pt>
                <c:pt idx="22">
                  <c:v>23-Jun</c:v>
                </c:pt>
                <c:pt idx="23">
                  <c:v>24-Jun</c:v>
                </c:pt>
                <c:pt idx="24">
                  <c:v>25-Jun</c:v>
                </c:pt>
                <c:pt idx="25">
                  <c:v>26-Jun</c:v>
                </c:pt>
                <c:pt idx="26">
                  <c:v>27-Jun</c:v>
                </c:pt>
                <c:pt idx="27">
                  <c:v>28-Jun</c:v>
                </c:pt>
                <c:pt idx="28">
                  <c:v>29-Jun</c:v>
                </c:pt>
                <c:pt idx="29">
                  <c:v>30-Jun</c:v>
                </c:pt>
              </c:strCache>
            </c:strRef>
          </c:cat>
          <c:val>
            <c:numRef>
              <c:f>'Daily Trend'!$F$5:$F$34</c:f>
              <c:numCache>
                <c:formatCode>#,##0;\(#,##0\);\-</c:formatCode>
                <c:ptCount val="30"/>
                <c:pt idx="0">
                  <c:v>2330757.76</c:v>
                </c:pt>
                <c:pt idx="1">
                  <c:v>2353885.16</c:v>
                </c:pt>
                <c:pt idx="2">
                  <c:v>2956381.83</c:v>
                </c:pt>
                <c:pt idx="3">
                  <c:v>2460932.42</c:v>
                </c:pt>
                <c:pt idx="4">
                  <c:v>2719142.7</c:v>
                </c:pt>
                <c:pt idx="5">
                  <c:v>1631491.24</c:v>
                </c:pt>
                <c:pt idx="6">
                  <c:v>984081.395</c:v>
                </c:pt>
                <c:pt idx="7">
                  <c:v>1847285.86</c:v>
                </c:pt>
                <c:pt idx="8">
                  <c:v>2075605.64</c:v>
                </c:pt>
                <c:pt idx="9">
                  <c:v>2220638.1</c:v>
                </c:pt>
                <c:pt idx="10">
                  <c:v>1888991.77</c:v>
                </c:pt>
                <c:pt idx="11">
                  <c:v>2928185.85</c:v>
                </c:pt>
                <c:pt idx="12">
                  <c:v>1986963.7349</c:v>
                </c:pt>
                <c:pt idx="13">
                  <c:v>1070367.75</c:v>
                </c:pt>
                <c:pt idx="14">
                  <c:v>1913407.65</c:v>
                </c:pt>
                <c:pt idx="15">
                  <c:v>1721785.2</c:v>
                </c:pt>
                <c:pt idx="16">
                  <c:v>2417765.67</c:v>
                </c:pt>
                <c:pt idx="17">
                  <c:v>2550708.33</c:v>
                </c:pt>
                <c:pt idx="18">
                  <c:v>1998457.02</c:v>
                </c:pt>
                <c:pt idx="19">
                  <c:v>1500790.58</c:v>
                </c:pt>
                <c:pt idx="20">
                  <c:v>1252374.96</c:v>
                </c:pt>
                <c:pt idx="21">
                  <c:v>1976674.36</c:v>
                </c:pt>
                <c:pt idx="22">
                  <c:v>2043329.06</c:v>
                </c:pt>
                <c:pt idx="23">
                  <c:v>2371156.46</c:v>
                </c:pt>
                <c:pt idx="24">
                  <c:v>1844923.1</c:v>
                </c:pt>
                <c:pt idx="25">
                  <c:v>3066199.9</c:v>
                </c:pt>
                <c:pt idx="26">
                  <c:v>1549447.09</c:v>
                </c:pt>
                <c:pt idx="27">
                  <c:v>987891.87</c:v>
                </c:pt>
                <c:pt idx="28">
                  <c:v>1916702.84</c:v>
                </c:pt>
                <c:pt idx="29">
                  <c:v>2326058.59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'Daily Trend'!H4</c:f>
              <c:strCache>
                <c:ptCount val="1"/>
                <c:pt idx="0">
                  <c:v>7-Day Avg Profit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'Daily Trend'!$B$5:$B$34</c:f>
              <c:strCache>
                <c:ptCount val="30"/>
                <c:pt idx="0">
                  <c:v>01-Jun</c:v>
                </c:pt>
                <c:pt idx="1">
                  <c:v>02-Jun</c:v>
                </c:pt>
                <c:pt idx="2">
                  <c:v>03-Jun</c:v>
                </c:pt>
                <c:pt idx="3">
                  <c:v>04-Jun</c:v>
                </c:pt>
                <c:pt idx="4">
                  <c:v>05-Jun</c:v>
                </c:pt>
                <c:pt idx="5">
                  <c:v>06-Jun</c:v>
                </c:pt>
                <c:pt idx="6">
                  <c:v>07-Jun</c:v>
                </c:pt>
                <c:pt idx="7">
                  <c:v>08-Jun</c:v>
                </c:pt>
                <c:pt idx="8">
                  <c:v>09-Jun</c:v>
                </c:pt>
                <c:pt idx="9">
                  <c:v>10-Jun</c:v>
                </c:pt>
                <c:pt idx="10">
                  <c:v>11-Jun</c:v>
                </c:pt>
                <c:pt idx="11">
                  <c:v>12-Jun</c:v>
                </c:pt>
                <c:pt idx="12">
                  <c:v>13-Jun</c:v>
                </c:pt>
                <c:pt idx="13">
                  <c:v>14-Jun</c:v>
                </c:pt>
                <c:pt idx="14">
                  <c:v>15-Jun</c:v>
                </c:pt>
                <c:pt idx="15">
                  <c:v>16-Jun</c:v>
                </c:pt>
                <c:pt idx="16">
                  <c:v>17-Jun</c:v>
                </c:pt>
                <c:pt idx="17">
                  <c:v>18-Jun</c:v>
                </c:pt>
                <c:pt idx="18">
                  <c:v>19-Jun</c:v>
                </c:pt>
                <c:pt idx="19">
                  <c:v>20-Jun</c:v>
                </c:pt>
                <c:pt idx="20">
                  <c:v>21-Jun</c:v>
                </c:pt>
                <c:pt idx="21">
                  <c:v>22-Jun</c:v>
                </c:pt>
                <c:pt idx="22">
                  <c:v>23-Jun</c:v>
                </c:pt>
                <c:pt idx="23">
                  <c:v>24-Jun</c:v>
                </c:pt>
                <c:pt idx="24">
                  <c:v>25-Jun</c:v>
                </c:pt>
                <c:pt idx="25">
                  <c:v>26-Jun</c:v>
                </c:pt>
                <c:pt idx="26">
                  <c:v>27-Jun</c:v>
                </c:pt>
                <c:pt idx="27">
                  <c:v>28-Jun</c:v>
                </c:pt>
                <c:pt idx="28">
                  <c:v>29-Jun</c:v>
                </c:pt>
                <c:pt idx="29">
                  <c:v>30-Jun</c:v>
                </c:pt>
              </c:strCache>
            </c:strRef>
          </c:cat>
          <c:val>
            <c:numRef>
              <c:f>'Daily Trend'!$H$5:$H$34</c:f>
              <c:numCache>
                <c:formatCode>#,##0;\(#,##0\);\-</c:formatCode>
                <c:ptCount val="30"/>
                <c:pt idx="6">
                  <c:v>2205238.92928571</c:v>
                </c:pt>
                <c:pt idx="7">
                  <c:v>2136171.515</c:v>
                </c:pt>
                <c:pt idx="8">
                  <c:v>2096417.29785714</c:v>
                </c:pt>
                <c:pt idx="9">
                  <c:v>1991311.05071429</c:v>
                </c:pt>
                <c:pt idx="10">
                  <c:v>1909605.24357143</c:v>
                </c:pt>
                <c:pt idx="11">
                  <c:v>1939468.55071429</c:v>
                </c:pt>
                <c:pt idx="12">
                  <c:v>1990250.3357</c:v>
                </c:pt>
                <c:pt idx="13">
                  <c:v>2002576.95784286</c:v>
                </c:pt>
                <c:pt idx="14">
                  <c:v>2012022.92784286</c:v>
                </c:pt>
                <c:pt idx="15">
                  <c:v>1961477.1507</c:v>
                </c:pt>
                <c:pt idx="16">
                  <c:v>1989638.23212857</c:v>
                </c:pt>
                <c:pt idx="17">
                  <c:v>2084169.16927143</c:v>
                </c:pt>
                <c:pt idx="18">
                  <c:v>1951350.76498571</c:v>
                </c:pt>
                <c:pt idx="19">
                  <c:v>1881897.45714286</c:v>
                </c:pt>
                <c:pt idx="20">
                  <c:v>1907898.48714286</c:v>
                </c:pt>
                <c:pt idx="21">
                  <c:v>1916936.58857143</c:v>
                </c:pt>
                <c:pt idx="22">
                  <c:v>1962871.42571429</c:v>
                </c:pt>
                <c:pt idx="23">
                  <c:v>1956212.96714286</c:v>
                </c:pt>
                <c:pt idx="24">
                  <c:v>1855386.50571429</c:v>
                </c:pt>
                <c:pt idx="25">
                  <c:v>2007921.20285714</c:v>
                </c:pt>
                <c:pt idx="26">
                  <c:v>2014872.13285714</c:v>
                </c:pt>
                <c:pt idx="27">
                  <c:v>1977088.83428571</c:v>
                </c:pt>
                <c:pt idx="28">
                  <c:v>1968521.47428571</c:v>
                </c:pt>
                <c:pt idx="29">
                  <c:v>2008911.40714286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37933037"/>
        <c:axId val="35642100"/>
      </c:lineChart>
      <c:catAx>
        <c:axId val="37933037"/>
        <c:scaling>
          <c:orientation val="minMax"/>
        </c:scaling>
        <c:delete val="0"/>
        <c:axPos val="b"/>
        <c:numFmt formatCode="dd\-mmm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5642100"/>
        <c:crosses val="autoZero"/>
        <c:auto val="1"/>
        <c:lblAlgn val="ctr"/>
        <c:lblOffset val="100"/>
        <c:noMultiLvlLbl val="0"/>
      </c:catAx>
      <c:valAx>
        <c:axId val="3564210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793303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July projection — central case with sensitivity band (NGN)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Forecast!E4</c:f>
              <c:strCache>
                <c:ptCount val="1"/>
                <c:pt idx="0">
                  <c:v>Central Case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Forecast!$B$5:$B$35</c:f>
              <c:strCache>
                <c:ptCount val="31"/>
                <c:pt idx="0">
                  <c:v>01-Jul</c:v>
                </c:pt>
                <c:pt idx="1">
                  <c:v>02-Jul</c:v>
                </c:pt>
                <c:pt idx="2">
                  <c:v>03-Jul</c:v>
                </c:pt>
                <c:pt idx="3">
                  <c:v>04-Jul</c:v>
                </c:pt>
                <c:pt idx="4">
                  <c:v>05-Jul</c:v>
                </c:pt>
                <c:pt idx="5">
                  <c:v>06-Jul</c:v>
                </c:pt>
                <c:pt idx="6">
                  <c:v>07-Jul</c:v>
                </c:pt>
                <c:pt idx="7">
                  <c:v>08-Jul</c:v>
                </c:pt>
                <c:pt idx="8">
                  <c:v>09-Jul</c:v>
                </c:pt>
                <c:pt idx="9">
                  <c:v>10-Jul</c:v>
                </c:pt>
                <c:pt idx="10">
                  <c:v>11-Jul</c:v>
                </c:pt>
                <c:pt idx="11">
                  <c:v>12-Jul</c:v>
                </c:pt>
                <c:pt idx="12">
                  <c:v>13-Jul</c:v>
                </c:pt>
                <c:pt idx="13">
                  <c:v>14-Jul</c:v>
                </c:pt>
                <c:pt idx="14">
                  <c:v>15-Jul</c:v>
                </c:pt>
                <c:pt idx="15">
                  <c:v>16-Jul</c:v>
                </c:pt>
                <c:pt idx="16">
                  <c:v>17-Jul</c:v>
                </c:pt>
                <c:pt idx="17">
                  <c:v>18-Jul</c:v>
                </c:pt>
                <c:pt idx="18">
                  <c:v>19-Jul</c:v>
                </c:pt>
                <c:pt idx="19">
                  <c:v>20-Jul</c:v>
                </c:pt>
                <c:pt idx="20">
                  <c:v>21-Jul</c:v>
                </c:pt>
                <c:pt idx="21">
                  <c:v>22-Jul</c:v>
                </c:pt>
                <c:pt idx="22">
                  <c:v>23-Jul</c:v>
                </c:pt>
                <c:pt idx="23">
                  <c:v>24-Jul</c:v>
                </c:pt>
                <c:pt idx="24">
                  <c:v>25-Jul</c:v>
                </c:pt>
                <c:pt idx="25">
                  <c:v>26-Jul</c:v>
                </c:pt>
                <c:pt idx="26">
                  <c:v>27-Jul</c:v>
                </c:pt>
                <c:pt idx="27">
                  <c:v>28-Jul</c:v>
                </c:pt>
                <c:pt idx="28">
                  <c:v>29-Jul</c:v>
                </c:pt>
                <c:pt idx="29">
                  <c:v>30-Jul</c:v>
                </c:pt>
                <c:pt idx="30">
                  <c:v>31-Jul</c:v>
                </c:pt>
              </c:strCache>
            </c:strRef>
          </c:cat>
          <c:val>
            <c:numRef>
              <c:f>Forecast!$E$5:$E$35</c:f>
              <c:numCache>
                <c:formatCode>#,##0;\(#,##0\);\-</c:formatCode>
                <c:ptCount val="31"/>
                <c:pt idx="0">
                  <c:v>2493310.81540952</c:v>
                </c:pt>
                <c:pt idx="1">
                  <c:v>2187990.68696488</c:v>
                </c:pt>
                <c:pt idx="2">
                  <c:v>2679958.30861379</c:v>
                </c:pt>
                <c:pt idx="3">
                  <c:v>1668394.55779167</c:v>
                </c:pt>
                <c:pt idx="4">
                  <c:v>1074465.58740876</c:v>
                </c:pt>
                <c:pt idx="5">
                  <c:v>1998428.70162221</c:v>
                </c:pt>
                <c:pt idx="6">
                  <c:v>2105674.2498325</c:v>
                </c:pt>
                <c:pt idx="7">
                  <c:v>2493310.81540952</c:v>
                </c:pt>
                <c:pt idx="8">
                  <c:v>2187990.68696488</c:v>
                </c:pt>
                <c:pt idx="9">
                  <c:v>2679958.30861379</c:v>
                </c:pt>
                <c:pt idx="10">
                  <c:v>1668394.55779167</c:v>
                </c:pt>
                <c:pt idx="11">
                  <c:v>1074465.58740876</c:v>
                </c:pt>
                <c:pt idx="12">
                  <c:v>1998428.70162221</c:v>
                </c:pt>
                <c:pt idx="13">
                  <c:v>2105674.2498325</c:v>
                </c:pt>
                <c:pt idx="14">
                  <c:v>2493310.81540952</c:v>
                </c:pt>
                <c:pt idx="15">
                  <c:v>2187990.68696488</c:v>
                </c:pt>
                <c:pt idx="16">
                  <c:v>2679958.30861379</c:v>
                </c:pt>
                <c:pt idx="17">
                  <c:v>1668394.55779167</c:v>
                </c:pt>
                <c:pt idx="18">
                  <c:v>1074465.58740876</c:v>
                </c:pt>
                <c:pt idx="19">
                  <c:v>1998428.70162221</c:v>
                </c:pt>
                <c:pt idx="20">
                  <c:v>2105674.2498325</c:v>
                </c:pt>
                <c:pt idx="21">
                  <c:v>2493310.81540952</c:v>
                </c:pt>
                <c:pt idx="22">
                  <c:v>2187990.68696488</c:v>
                </c:pt>
                <c:pt idx="23">
                  <c:v>2679958.30861379</c:v>
                </c:pt>
                <c:pt idx="24">
                  <c:v>1668394.55779167</c:v>
                </c:pt>
                <c:pt idx="25">
                  <c:v>1074465.58740876</c:v>
                </c:pt>
                <c:pt idx="26">
                  <c:v>1998428.70162221</c:v>
                </c:pt>
                <c:pt idx="27">
                  <c:v>2105674.2498325</c:v>
                </c:pt>
                <c:pt idx="28">
                  <c:v>2493310.81540952</c:v>
                </c:pt>
                <c:pt idx="29">
                  <c:v>2187990.68696488</c:v>
                </c:pt>
                <c:pt idx="30">
                  <c:v>2679958.30861379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Forecast!F4</c:f>
              <c:strCache>
                <c:ptCount val="1"/>
                <c:pt idx="0">
                  <c:v>Downside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Forecast!$B$5:$B$35</c:f>
              <c:strCache>
                <c:ptCount val="31"/>
                <c:pt idx="0">
                  <c:v>01-Jul</c:v>
                </c:pt>
                <c:pt idx="1">
                  <c:v>02-Jul</c:v>
                </c:pt>
                <c:pt idx="2">
                  <c:v>03-Jul</c:v>
                </c:pt>
                <c:pt idx="3">
                  <c:v>04-Jul</c:v>
                </c:pt>
                <c:pt idx="4">
                  <c:v>05-Jul</c:v>
                </c:pt>
                <c:pt idx="5">
                  <c:v>06-Jul</c:v>
                </c:pt>
                <c:pt idx="6">
                  <c:v>07-Jul</c:v>
                </c:pt>
                <c:pt idx="7">
                  <c:v>08-Jul</c:v>
                </c:pt>
                <c:pt idx="8">
                  <c:v>09-Jul</c:v>
                </c:pt>
                <c:pt idx="9">
                  <c:v>10-Jul</c:v>
                </c:pt>
                <c:pt idx="10">
                  <c:v>11-Jul</c:v>
                </c:pt>
                <c:pt idx="11">
                  <c:v>12-Jul</c:v>
                </c:pt>
                <c:pt idx="12">
                  <c:v>13-Jul</c:v>
                </c:pt>
                <c:pt idx="13">
                  <c:v>14-Jul</c:v>
                </c:pt>
                <c:pt idx="14">
                  <c:v>15-Jul</c:v>
                </c:pt>
                <c:pt idx="15">
                  <c:v>16-Jul</c:v>
                </c:pt>
                <c:pt idx="16">
                  <c:v>17-Jul</c:v>
                </c:pt>
                <c:pt idx="17">
                  <c:v>18-Jul</c:v>
                </c:pt>
                <c:pt idx="18">
                  <c:v>19-Jul</c:v>
                </c:pt>
                <c:pt idx="19">
                  <c:v>20-Jul</c:v>
                </c:pt>
                <c:pt idx="20">
                  <c:v>21-Jul</c:v>
                </c:pt>
                <c:pt idx="21">
                  <c:v>22-Jul</c:v>
                </c:pt>
                <c:pt idx="22">
                  <c:v>23-Jul</c:v>
                </c:pt>
                <c:pt idx="23">
                  <c:v>24-Jul</c:v>
                </c:pt>
                <c:pt idx="24">
                  <c:v>25-Jul</c:v>
                </c:pt>
                <c:pt idx="25">
                  <c:v>26-Jul</c:v>
                </c:pt>
                <c:pt idx="26">
                  <c:v>27-Jul</c:v>
                </c:pt>
                <c:pt idx="27">
                  <c:v>28-Jul</c:v>
                </c:pt>
                <c:pt idx="28">
                  <c:v>29-Jul</c:v>
                </c:pt>
                <c:pt idx="29">
                  <c:v>30-Jul</c:v>
                </c:pt>
                <c:pt idx="30">
                  <c:v>31-Jul</c:v>
                </c:pt>
              </c:strCache>
            </c:strRef>
          </c:cat>
          <c:val>
            <c:numRef>
              <c:f>Forecast!$F$5:$F$35</c:f>
              <c:numCache>
                <c:formatCode>#,##0;\(#,##0\);\-</c:formatCode>
                <c:ptCount val="31"/>
                <c:pt idx="0">
                  <c:v>2119314.1930981</c:v>
                </c:pt>
                <c:pt idx="1">
                  <c:v>1859792.08392014</c:v>
                </c:pt>
                <c:pt idx="2">
                  <c:v>2277964.56232172</c:v>
                </c:pt>
                <c:pt idx="3">
                  <c:v>1418135.37412292</c:v>
                </c:pt>
                <c:pt idx="4">
                  <c:v>913295.749297445</c:v>
                </c:pt>
                <c:pt idx="5">
                  <c:v>1698664.39637888</c:v>
                </c:pt>
                <c:pt idx="6">
                  <c:v>1789823.11235763</c:v>
                </c:pt>
                <c:pt idx="7">
                  <c:v>2119314.1930981</c:v>
                </c:pt>
                <c:pt idx="8">
                  <c:v>1859792.08392014</c:v>
                </c:pt>
                <c:pt idx="9">
                  <c:v>2277964.56232172</c:v>
                </c:pt>
                <c:pt idx="10">
                  <c:v>1418135.37412292</c:v>
                </c:pt>
                <c:pt idx="11">
                  <c:v>913295.749297445</c:v>
                </c:pt>
                <c:pt idx="12">
                  <c:v>1698664.39637888</c:v>
                </c:pt>
                <c:pt idx="13">
                  <c:v>1789823.11235763</c:v>
                </c:pt>
                <c:pt idx="14">
                  <c:v>2119314.1930981</c:v>
                </c:pt>
                <c:pt idx="15">
                  <c:v>1859792.08392014</c:v>
                </c:pt>
                <c:pt idx="16">
                  <c:v>2277964.56232172</c:v>
                </c:pt>
                <c:pt idx="17">
                  <c:v>1418135.37412292</c:v>
                </c:pt>
                <c:pt idx="18">
                  <c:v>913295.749297445</c:v>
                </c:pt>
                <c:pt idx="19">
                  <c:v>1698664.39637888</c:v>
                </c:pt>
                <c:pt idx="20">
                  <c:v>1789823.11235763</c:v>
                </c:pt>
                <c:pt idx="21">
                  <c:v>2119314.1930981</c:v>
                </c:pt>
                <c:pt idx="22">
                  <c:v>1859792.08392014</c:v>
                </c:pt>
                <c:pt idx="23">
                  <c:v>2277964.56232172</c:v>
                </c:pt>
                <c:pt idx="24">
                  <c:v>1418135.37412292</c:v>
                </c:pt>
                <c:pt idx="25">
                  <c:v>913295.749297445</c:v>
                </c:pt>
                <c:pt idx="26">
                  <c:v>1698664.39637888</c:v>
                </c:pt>
                <c:pt idx="27">
                  <c:v>1789823.11235763</c:v>
                </c:pt>
                <c:pt idx="28">
                  <c:v>2119314.1930981</c:v>
                </c:pt>
                <c:pt idx="29">
                  <c:v>1859792.08392014</c:v>
                </c:pt>
                <c:pt idx="30">
                  <c:v>2277964.56232172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Forecast!G4</c:f>
              <c:strCache>
                <c:ptCount val="1"/>
                <c:pt idx="0">
                  <c:v>Upside</c:v>
                </c:pt>
              </c:strCache>
            </c:strRef>
          </c:tx>
          <c:spPr>
            <a:solidFill>
              <a:srgbClr val="98b855"/>
            </a:solidFill>
            <a:ln w="28440">
              <a:solidFill>
                <a:srgbClr val="98b855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Forecast!$B$5:$B$35</c:f>
              <c:strCache>
                <c:ptCount val="31"/>
                <c:pt idx="0">
                  <c:v>01-Jul</c:v>
                </c:pt>
                <c:pt idx="1">
                  <c:v>02-Jul</c:v>
                </c:pt>
                <c:pt idx="2">
                  <c:v>03-Jul</c:v>
                </c:pt>
                <c:pt idx="3">
                  <c:v>04-Jul</c:v>
                </c:pt>
                <c:pt idx="4">
                  <c:v>05-Jul</c:v>
                </c:pt>
                <c:pt idx="5">
                  <c:v>06-Jul</c:v>
                </c:pt>
                <c:pt idx="6">
                  <c:v>07-Jul</c:v>
                </c:pt>
                <c:pt idx="7">
                  <c:v>08-Jul</c:v>
                </c:pt>
                <c:pt idx="8">
                  <c:v>09-Jul</c:v>
                </c:pt>
                <c:pt idx="9">
                  <c:v>10-Jul</c:v>
                </c:pt>
                <c:pt idx="10">
                  <c:v>11-Jul</c:v>
                </c:pt>
                <c:pt idx="11">
                  <c:v>12-Jul</c:v>
                </c:pt>
                <c:pt idx="12">
                  <c:v>13-Jul</c:v>
                </c:pt>
                <c:pt idx="13">
                  <c:v>14-Jul</c:v>
                </c:pt>
                <c:pt idx="14">
                  <c:v>15-Jul</c:v>
                </c:pt>
                <c:pt idx="15">
                  <c:v>16-Jul</c:v>
                </c:pt>
                <c:pt idx="16">
                  <c:v>17-Jul</c:v>
                </c:pt>
                <c:pt idx="17">
                  <c:v>18-Jul</c:v>
                </c:pt>
                <c:pt idx="18">
                  <c:v>19-Jul</c:v>
                </c:pt>
                <c:pt idx="19">
                  <c:v>20-Jul</c:v>
                </c:pt>
                <c:pt idx="20">
                  <c:v>21-Jul</c:v>
                </c:pt>
                <c:pt idx="21">
                  <c:v>22-Jul</c:v>
                </c:pt>
                <c:pt idx="22">
                  <c:v>23-Jul</c:v>
                </c:pt>
                <c:pt idx="23">
                  <c:v>24-Jul</c:v>
                </c:pt>
                <c:pt idx="24">
                  <c:v>25-Jul</c:v>
                </c:pt>
                <c:pt idx="25">
                  <c:v>26-Jul</c:v>
                </c:pt>
                <c:pt idx="26">
                  <c:v>27-Jul</c:v>
                </c:pt>
                <c:pt idx="27">
                  <c:v>28-Jul</c:v>
                </c:pt>
                <c:pt idx="28">
                  <c:v>29-Jul</c:v>
                </c:pt>
                <c:pt idx="29">
                  <c:v>30-Jul</c:v>
                </c:pt>
                <c:pt idx="30">
                  <c:v>31-Jul</c:v>
                </c:pt>
              </c:strCache>
            </c:strRef>
          </c:cat>
          <c:val>
            <c:numRef>
              <c:f>Forecast!$G$5:$G$35</c:f>
              <c:numCache>
                <c:formatCode>#,##0;\(#,##0\);\-</c:formatCode>
                <c:ptCount val="31"/>
                <c:pt idx="0">
                  <c:v>2867307.43772095</c:v>
                </c:pt>
                <c:pt idx="1">
                  <c:v>2516189.29000961</c:v>
                </c:pt>
                <c:pt idx="2">
                  <c:v>3081952.05490586</c:v>
                </c:pt>
                <c:pt idx="3">
                  <c:v>1918653.74146042</c:v>
                </c:pt>
                <c:pt idx="4">
                  <c:v>1235635.42552007</c:v>
                </c:pt>
                <c:pt idx="5">
                  <c:v>2298193.00686554</c:v>
                </c:pt>
                <c:pt idx="6">
                  <c:v>2421525.38730738</c:v>
                </c:pt>
                <c:pt idx="7">
                  <c:v>2867307.43772095</c:v>
                </c:pt>
                <c:pt idx="8">
                  <c:v>2516189.29000961</c:v>
                </c:pt>
                <c:pt idx="9">
                  <c:v>3081952.05490586</c:v>
                </c:pt>
                <c:pt idx="10">
                  <c:v>1918653.74146042</c:v>
                </c:pt>
                <c:pt idx="11">
                  <c:v>1235635.42552007</c:v>
                </c:pt>
                <c:pt idx="12">
                  <c:v>2298193.00686554</c:v>
                </c:pt>
                <c:pt idx="13">
                  <c:v>2421525.38730738</c:v>
                </c:pt>
                <c:pt idx="14">
                  <c:v>2867307.43772095</c:v>
                </c:pt>
                <c:pt idx="15">
                  <c:v>2516189.29000961</c:v>
                </c:pt>
                <c:pt idx="16">
                  <c:v>3081952.05490586</c:v>
                </c:pt>
                <c:pt idx="17">
                  <c:v>1918653.74146042</c:v>
                </c:pt>
                <c:pt idx="18">
                  <c:v>1235635.42552007</c:v>
                </c:pt>
                <c:pt idx="19">
                  <c:v>2298193.00686554</c:v>
                </c:pt>
                <c:pt idx="20">
                  <c:v>2421525.38730738</c:v>
                </c:pt>
                <c:pt idx="21">
                  <c:v>2867307.43772095</c:v>
                </c:pt>
                <c:pt idx="22">
                  <c:v>2516189.29000961</c:v>
                </c:pt>
                <c:pt idx="23">
                  <c:v>3081952.05490586</c:v>
                </c:pt>
                <c:pt idx="24">
                  <c:v>1918653.74146042</c:v>
                </c:pt>
                <c:pt idx="25">
                  <c:v>1235635.42552007</c:v>
                </c:pt>
                <c:pt idx="26">
                  <c:v>2298193.00686554</c:v>
                </c:pt>
                <c:pt idx="27">
                  <c:v>2421525.38730738</c:v>
                </c:pt>
                <c:pt idx="28">
                  <c:v>2867307.43772095</c:v>
                </c:pt>
                <c:pt idx="29">
                  <c:v>2516189.29000961</c:v>
                </c:pt>
                <c:pt idx="30">
                  <c:v>3081952.05490586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44521252"/>
        <c:axId val="55817491"/>
      </c:lineChart>
      <c:catAx>
        <c:axId val="44521252"/>
        <c:scaling>
          <c:orientation val="minMax"/>
        </c:scaling>
        <c:delete val="0"/>
        <c:axPos val="b"/>
        <c:numFmt formatCode="dd\-mmm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5817491"/>
        <c:crosses val="autoZero"/>
        <c:auto val="1"/>
        <c:lblAlgn val="ctr"/>
        <c:lblOffset val="100"/>
        <c:noMultiLvlLbl val="0"/>
      </c:catAx>
      <c:valAx>
        <c:axId val="5581749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452125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0</xdr:colOff>
      <xdr:row>3</xdr:row>
      <xdr:rowOff>131040</xdr:rowOff>
    </xdr:from>
    <xdr:to>
      <xdr:col>25</xdr:col>
      <xdr:colOff>187200</xdr:colOff>
      <xdr:row>22</xdr:row>
      <xdr:rowOff>111240</xdr:rowOff>
    </xdr:to>
    <xdr:graphicFrame>
      <xdr:nvGraphicFramePr>
        <xdr:cNvPr id="0" name="Chart 1"/>
        <xdr:cNvGraphicFramePr/>
      </xdr:nvGraphicFramePr>
      <xdr:xfrm>
        <a:off x="8717400" y="762120"/>
        <a:ext cx="935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3</xdr:row>
      <xdr:rowOff>131040</xdr:rowOff>
    </xdr:from>
    <xdr:to>
      <xdr:col>24</xdr:col>
      <xdr:colOff>187200</xdr:colOff>
      <xdr:row>22</xdr:row>
      <xdr:rowOff>111240</xdr:rowOff>
    </xdr:to>
    <xdr:graphicFrame>
      <xdr:nvGraphicFramePr>
        <xdr:cNvPr id="1" name="Chart 1"/>
        <xdr:cNvGraphicFramePr/>
      </xdr:nvGraphicFramePr>
      <xdr:xfrm>
        <a:off x="8576280" y="762120"/>
        <a:ext cx="935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7"/>
    <col collapsed="false" customWidth="true" hidden="false" outlineLevel="0" max="9" min="2" style="0" width="14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true" outlineLevel="0" collapsed="false">
      <c r="A5" s="4" t="s">
        <v>3</v>
      </c>
      <c r="B5" s="4"/>
      <c r="C5" s="4"/>
      <c r="D5" s="4"/>
      <c r="E5" s="4"/>
      <c r="F5" s="4"/>
      <c r="G5" s="4"/>
      <c r="H5" s="4"/>
      <c r="I5" s="4"/>
    </row>
    <row r="6" customFormat="false" ht="15" hidden="false" customHeight="true" outlineLevel="0" collapsed="false">
      <c r="A6" s="4" t="s">
        <v>4</v>
      </c>
      <c r="B6" s="4"/>
      <c r="C6" s="4"/>
      <c r="D6" s="4"/>
      <c r="E6" s="4"/>
      <c r="F6" s="4"/>
      <c r="G6" s="4"/>
      <c r="H6" s="4"/>
      <c r="I6" s="4"/>
    </row>
    <row r="8" customFormat="false" ht="15" hidden="false" customHeight="false" outlineLevel="0" collapsed="false">
      <c r="A8" s="3" t="s">
        <v>5</v>
      </c>
    </row>
    <row r="9" customFormat="false" ht="15" hidden="false" customHeight="true" outlineLevel="0" collapsed="false">
      <c r="A9" s="4" t="s">
        <v>6</v>
      </c>
      <c r="B9" s="4"/>
      <c r="C9" s="4"/>
      <c r="D9" s="4"/>
      <c r="E9" s="4"/>
      <c r="F9" s="4"/>
      <c r="G9" s="4"/>
      <c r="H9" s="4"/>
      <c r="I9" s="4"/>
    </row>
    <row r="10" customFormat="false" ht="15" hidden="false" customHeight="true" outlineLevel="0" collapsed="false">
      <c r="A10" s="4" t="s">
        <v>7</v>
      </c>
      <c r="B10" s="4"/>
      <c r="C10" s="4"/>
      <c r="D10" s="4"/>
      <c r="E10" s="4"/>
      <c r="F10" s="4"/>
      <c r="G10" s="4"/>
      <c r="H10" s="4"/>
      <c r="I10" s="4"/>
    </row>
    <row r="11" customFormat="false" ht="15" hidden="false" customHeight="true" outlineLevel="0" collapsed="false">
      <c r="A11" s="4" t="s">
        <v>8</v>
      </c>
      <c r="B11" s="4"/>
      <c r="C11" s="4"/>
      <c r="D11" s="4"/>
      <c r="E11" s="4"/>
      <c r="F11" s="4"/>
      <c r="G11" s="4"/>
      <c r="H11" s="4"/>
      <c r="I11" s="4"/>
    </row>
    <row r="12" customFormat="false" ht="15" hidden="false" customHeight="true" outlineLevel="0" collapsed="false">
      <c r="A12" s="4" t="s">
        <v>9</v>
      </c>
      <c r="B12" s="4"/>
      <c r="C12" s="4"/>
      <c r="D12" s="4"/>
      <c r="E12" s="4"/>
      <c r="F12" s="4"/>
      <c r="G12" s="4"/>
      <c r="H12" s="4"/>
      <c r="I12" s="4"/>
    </row>
    <row r="14" customFormat="false" ht="15" hidden="false" customHeight="false" outlineLevel="0" collapsed="false">
      <c r="A14" s="3" t="s">
        <v>10</v>
      </c>
    </row>
    <row r="15" customFormat="false" ht="15" hidden="false" customHeight="true" outlineLevel="0" collapsed="false">
      <c r="A15" s="4" t="s">
        <v>11</v>
      </c>
      <c r="B15" s="4"/>
      <c r="C15" s="4"/>
      <c r="D15" s="4"/>
      <c r="E15" s="4"/>
      <c r="F15" s="4"/>
      <c r="G15" s="4"/>
      <c r="H15" s="4"/>
      <c r="I15" s="4"/>
    </row>
    <row r="16" customFormat="false" ht="15" hidden="false" customHeight="true" outlineLevel="0" collapsed="false">
      <c r="A16" s="4" t="s">
        <v>12</v>
      </c>
      <c r="B16" s="4"/>
      <c r="C16" s="4"/>
      <c r="D16" s="4"/>
      <c r="E16" s="4"/>
      <c r="F16" s="4"/>
      <c r="G16" s="4"/>
      <c r="H16" s="4"/>
      <c r="I16" s="4"/>
    </row>
    <row r="17" customFormat="false" ht="15" hidden="false" customHeight="true" outlineLevel="0" collapsed="false">
      <c r="A17" s="4" t="s">
        <v>13</v>
      </c>
      <c r="B17" s="4"/>
      <c r="C17" s="4"/>
      <c r="D17" s="4"/>
      <c r="E17" s="4"/>
      <c r="F17" s="4"/>
      <c r="G17" s="4"/>
      <c r="H17" s="4"/>
      <c r="I17" s="4"/>
    </row>
    <row r="18" customFormat="false" ht="15" hidden="false" customHeight="true" outlineLevel="0" collapsed="false">
      <c r="A18" s="4" t="s">
        <v>14</v>
      </c>
      <c r="B18" s="4"/>
      <c r="C18" s="4"/>
      <c r="D18" s="4"/>
      <c r="E18" s="4"/>
      <c r="F18" s="4"/>
      <c r="G18" s="4"/>
      <c r="H18" s="4"/>
      <c r="I18" s="4"/>
    </row>
    <row r="20" customFormat="false" ht="15" hidden="false" customHeight="false" outlineLevel="0" collapsed="false">
      <c r="A20" s="3" t="s">
        <v>15</v>
      </c>
    </row>
    <row r="21" customFormat="false" ht="15" hidden="false" customHeight="true" outlineLevel="0" collapsed="false">
      <c r="A21" s="4" t="s">
        <v>16</v>
      </c>
      <c r="B21" s="4"/>
      <c r="C21" s="4"/>
      <c r="D21" s="4"/>
      <c r="E21" s="4"/>
      <c r="F21" s="4"/>
      <c r="G21" s="4"/>
      <c r="H21" s="4"/>
      <c r="I21" s="4"/>
    </row>
    <row r="22" customFormat="false" ht="15" hidden="false" customHeight="true" outlineLevel="0" collapsed="false">
      <c r="A22" s="4" t="s">
        <v>17</v>
      </c>
      <c r="B22" s="4"/>
      <c r="C22" s="4"/>
      <c r="D22" s="4"/>
      <c r="E22" s="4"/>
      <c r="F22" s="4"/>
      <c r="G22" s="4"/>
      <c r="H22" s="4"/>
      <c r="I22" s="4"/>
    </row>
    <row r="23" customFormat="false" ht="15" hidden="false" customHeight="true" outlineLevel="0" collapsed="false">
      <c r="A23" s="4" t="s">
        <v>18</v>
      </c>
      <c r="B23" s="4"/>
      <c r="C23" s="4"/>
      <c r="D23" s="4"/>
      <c r="E23" s="4"/>
      <c r="F23" s="4"/>
      <c r="G23" s="4"/>
      <c r="H23" s="4"/>
      <c r="I23" s="4"/>
    </row>
    <row r="26" customFormat="false" ht="15" hidden="false" customHeight="false" outlineLevel="0" collapsed="false">
      <c r="A26" s="5" t="s">
        <v>19</v>
      </c>
      <c r="B26" s="6" t="s">
        <v>20</v>
      </c>
    </row>
    <row r="27" customFormat="false" ht="15" hidden="false" customHeight="false" outlineLevel="0" collapsed="false">
      <c r="A27" s="5" t="s">
        <v>21</v>
      </c>
      <c r="B27" s="6" t="s">
        <v>22</v>
      </c>
    </row>
    <row r="28" customFormat="false" ht="15" hidden="false" customHeight="false" outlineLevel="0" collapsed="false">
      <c r="A28" s="5" t="s">
        <v>23</v>
      </c>
      <c r="B28" s="6" t="s">
        <v>24</v>
      </c>
    </row>
    <row r="29" customFormat="false" ht="15" hidden="false" customHeight="false" outlineLevel="0" collapsed="false">
      <c r="A29" s="5" t="s">
        <v>25</v>
      </c>
      <c r="B29" s="7" t="s">
        <v>26</v>
      </c>
    </row>
    <row r="31" customFormat="false" ht="15" hidden="false" customHeight="false" outlineLevel="0" collapsed="false">
      <c r="A31" s="3" t="s">
        <v>27</v>
      </c>
    </row>
    <row r="32" customFormat="false" ht="15" hidden="false" customHeight="false" outlineLevel="0" collapsed="false">
      <c r="A32" s="6" t="s">
        <v>28</v>
      </c>
    </row>
    <row r="33" customFormat="false" ht="15" hidden="false" customHeight="false" outlineLevel="0" collapsed="false">
      <c r="A33" s="6" t="s">
        <v>29</v>
      </c>
    </row>
    <row r="34" customFormat="false" ht="15" hidden="false" customHeight="false" outlineLevel="0" collapsed="false">
      <c r="A34" s="6" t="s">
        <v>30</v>
      </c>
    </row>
    <row r="35" customFormat="false" ht="15" hidden="false" customHeight="false" outlineLevel="0" collapsed="false">
      <c r="A35" s="6"/>
    </row>
    <row r="36" customFormat="false" ht="15" hidden="false" customHeight="false" outlineLevel="0" collapsed="false">
      <c r="A36" s="6" t="s">
        <v>31</v>
      </c>
    </row>
    <row r="37" customFormat="false" ht="15" hidden="false" customHeight="false" outlineLevel="0" collapsed="false">
      <c r="A37" s="6" t="s">
        <v>32</v>
      </c>
    </row>
  </sheetData>
  <mergeCells count="13">
    <mergeCell ref="A5:I5"/>
    <mergeCell ref="A6:I6"/>
    <mergeCell ref="A9:I9"/>
    <mergeCell ref="A10:I10"/>
    <mergeCell ref="A11:I11"/>
    <mergeCell ref="A12:I12"/>
    <mergeCell ref="A15:I15"/>
    <mergeCell ref="A16:I16"/>
    <mergeCell ref="A17:I17"/>
    <mergeCell ref="A18:I18"/>
    <mergeCell ref="A21:I21"/>
    <mergeCell ref="A22:I22"/>
    <mergeCell ref="A23:I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3"/>
    <col collapsed="false" customWidth="true" hidden="false" outlineLevel="0" max="3" min="3" style="0" width="14"/>
    <col collapsed="false" customWidth="true" hidden="false" outlineLevel="0" max="5" min="4" style="0" width="18"/>
  </cols>
  <sheetData>
    <row r="1" customFormat="false" ht="15" hidden="false" customHeight="false" outlineLevel="0" collapsed="false">
      <c r="A1" s="8" t="s">
        <v>33</v>
      </c>
      <c r="B1" s="8" t="s">
        <v>34</v>
      </c>
      <c r="C1" s="8" t="s">
        <v>35</v>
      </c>
      <c r="D1" s="8" t="s">
        <v>36</v>
      </c>
      <c r="E1" s="8" t="s">
        <v>37</v>
      </c>
    </row>
    <row r="2" customFormat="false" ht="15" hidden="false" customHeight="false" outlineLevel="0" collapsed="false">
      <c r="A2" s="9" t="n">
        <v>46174</v>
      </c>
      <c r="B2" s="10" t="s">
        <v>38</v>
      </c>
      <c r="C2" s="11" t="n">
        <v>540</v>
      </c>
      <c r="D2" s="12" t="n">
        <v>120004690.16</v>
      </c>
      <c r="E2" s="12" t="n">
        <v>2330757.76</v>
      </c>
    </row>
    <row r="3" customFormat="false" ht="15" hidden="false" customHeight="false" outlineLevel="0" collapsed="false">
      <c r="A3" s="9" t="n">
        <v>46175</v>
      </c>
      <c r="B3" s="10" t="s">
        <v>39</v>
      </c>
      <c r="C3" s="11" t="n">
        <v>476</v>
      </c>
      <c r="D3" s="12" t="n">
        <v>132473177.46</v>
      </c>
      <c r="E3" s="12" t="n">
        <v>2353885.16</v>
      </c>
    </row>
    <row r="4" customFormat="false" ht="15" hidden="false" customHeight="false" outlineLevel="0" collapsed="false">
      <c r="A4" s="9" t="n">
        <v>46176</v>
      </c>
      <c r="B4" s="10" t="s">
        <v>40</v>
      </c>
      <c r="C4" s="11" t="n">
        <v>623</v>
      </c>
      <c r="D4" s="12" t="n">
        <v>164991678.53</v>
      </c>
      <c r="E4" s="12" t="n">
        <v>2956381.83</v>
      </c>
    </row>
    <row r="5" customFormat="false" ht="15" hidden="false" customHeight="false" outlineLevel="0" collapsed="false">
      <c r="A5" s="9" t="n">
        <v>46177</v>
      </c>
      <c r="B5" s="10" t="s">
        <v>41</v>
      </c>
      <c r="C5" s="11" t="n">
        <v>527</v>
      </c>
      <c r="D5" s="12" t="n">
        <v>145324340.02</v>
      </c>
      <c r="E5" s="12" t="n">
        <v>2460932.42</v>
      </c>
    </row>
    <row r="6" customFormat="false" ht="15" hidden="false" customHeight="false" outlineLevel="0" collapsed="false">
      <c r="A6" s="9" t="n">
        <v>46178</v>
      </c>
      <c r="B6" s="10" t="s">
        <v>42</v>
      </c>
      <c r="C6" s="11" t="n">
        <v>624</v>
      </c>
      <c r="D6" s="12" t="n">
        <v>151694722.2</v>
      </c>
      <c r="E6" s="12" t="n">
        <v>2719142.7</v>
      </c>
    </row>
    <row r="7" customFormat="false" ht="15" hidden="false" customHeight="false" outlineLevel="0" collapsed="false">
      <c r="A7" s="9" t="n">
        <v>46179</v>
      </c>
      <c r="B7" s="10" t="s">
        <v>43</v>
      </c>
      <c r="C7" s="11" t="n">
        <v>453</v>
      </c>
      <c r="D7" s="12" t="n">
        <v>83728038.86</v>
      </c>
      <c r="E7" s="12" t="n">
        <v>1631491.24</v>
      </c>
    </row>
    <row r="8" customFormat="false" ht="15" hidden="false" customHeight="false" outlineLevel="0" collapsed="false">
      <c r="A8" s="9" t="n">
        <v>46180</v>
      </c>
      <c r="B8" s="10" t="s">
        <v>44</v>
      </c>
      <c r="C8" s="11" t="n">
        <v>363</v>
      </c>
      <c r="D8" s="12" t="n">
        <v>58940687.785</v>
      </c>
      <c r="E8" s="12" t="n">
        <v>984081.395</v>
      </c>
    </row>
    <row r="9" customFormat="false" ht="15" hidden="false" customHeight="false" outlineLevel="0" collapsed="false">
      <c r="A9" s="9" t="n">
        <v>46181</v>
      </c>
      <c r="B9" s="10" t="s">
        <v>38</v>
      </c>
      <c r="C9" s="11" t="n">
        <v>430</v>
      </c>
      <c r="D9" s="12" t="n">
        <v>90219364.56</v>
      </c>
      <c r="E9" s="12" t="n">
        <v>1847285.86</v>
      </c>
    </row>
    <row r="10" customFormat="false" ht="15" hidden="false" customHeight="false" outlineLevel="0" collapsed="false">
      <c r="A10" s="9" t="n">
        <v>46182</v>
      </c>
      <c r="B10" s="10" t="s">
        <v>39</v>
      </c>
      <c r="C10" s="11" t="n">
        <v>454</v>
      </c>
      <c r="D10" s="12" t="n">
        <v>150920320.34</v>
      </c>
      <c r="E10" s="12" t="n">
        <v>2075605.64</v>
      </c>
    </row>
    <row r="11" customFormat="false" ht="15" hidden="false" customHeight="false" outlineLevel="0" collapsed="false">
      <c r="A11" s="9" t="n">
        <v>46183</v>
      </c>
      <c r="B11" s="10" t="s">
        <v>40</v>
      </c>
      <c r="C11" s="11" t="n">
        <v>518</v>
      </c>
      <c r="D11" s="12" t="n">
        <v>126249018.7</v>
      </c>
      <c r="E11" s="12" t="n">
        <v>2220638.1</v>
      </c>
    </row>
    <row r="12" customFormat="false" ht="15" hidden="false" customHeight="false" outlineLevel="0" collapsed="false">
      <c r="A12" s="9" t="n">
        <v>46184</v>
      </c>
      <c r="B12" s="10" t="s">
        <v>41</v>
      </c>
      <c r="C12" s="11" t="n">
        <v>476</v>
      </c>
      <c r="D12" s="12" t="n">
        <v>117133877.17</v>
      </c>
      <c r="E12" s="12" t="n">
        <v>1888991.77</v>
      </c>
    </row>
    <row r="13" customFormat="false" ht="15" hidden="false" customHeight="false" outlineLevel="0" collapsed="false">
      <c r="A13" s="9" t="n">
        <v>46185</v>
      </c>
      <c r="B13" s="10" t="s">
        <v>42</v>
      </c>
      <c r="C13" s="11" t="n">
        <v>596</v>
      </c>
      <c r="D13" s="12" t="n">
        <v>172992521.85</v>
      </c>
      <c r="E13" s="12" t="n">
        <v>2928185.85</v>
      </c>
    </row>
    <row r="14" customFormat="false" ht="15" hidden="false" customHeight="false" outlineLevel="0" collapsed="false">
      <c r="A14" s="9" t="n">
        <v>46186</v>
      </c>
      <c r="B14" s="10" t="s">
        <v>43</v>
      </c>
      <c r="C14" s="11" t="n">
        <v>492</v>
      </c>
      <c r="D14" s="12" t="n">
        <v>121149598.2979</v>
      </c>
      <c r="E14" s="12" t="n">
        <v>1986963.7349</v>
      </c>
    </row>
    <row r="15" customFormat="false" ht="15" hidden="false" customHeight="false" outlineLevel="0" collapsed="false">
      <c r="A15" s="9" t="n">
        <v>46187</v>
      </c>
      <c r="B15" s="10" t="s">
        <v>44</v>
      </c>
      <c r="C15" s="11" t="n">
        <v>358</v>
      </c>
      <c r="D15" s="12" t="n">
        <v>53354970.85</v>
      </c>
      <c r="E15" s="12" t="n">
        <v>1070367.75</v>
      </c>
    </row>
    <row r="16" customFormat="false" ht="15" hidden="false" customHeight="false" outlineLevel="0" collapsed="false">
      <c r="A16" s="9" t="n">
        <v>46188</v>
      </c>
      <c r="B16" s="10" t="s">
        <v>38</v>
      </c>
      <c r="C16" s="11" t="n">
        <v>423</v>
      </c>
      <c r="D16" s="12" t="n">
        <v>126237632.65</v>
      </c>
      <c r="E16" s="12" t="n">
        <v>1913407.65</v>
      </c>
    </row>
    <row r="17" customFormat="false" ht="15" hidden="false" customHeight="false" outlineLevel="0" collapsed="false">
      <c r="A17" s="9" t="n">
        <v>46189</v>
      </c>
      <c r="B17" s="10" t="s">
        <v>39</v>
      </c>
      <c r="C17" s="11" t="n">
        <v>457</v>
      </c>
      <c r="D17" s="12" t="n">
        <v>93140815.4</v>
      </c>
      <c r="E17" s="12" t="n">
        <v>1721785.2</v>
      </c>
    </row>
    <row r="18" customFormat="false" ht="15" hidden="false" customHeight="false" outlineLevel="0" collapsed="false">
      <c r="A18" s="9" t="n">
        <v>46190</v>
      </c>
      <c r="B18" s="10" t="s">
        <v>40</v>
      </c>
      <c r="C18" s="11" t="n">
        <v>498</v>
      </c>
      <c r="D18" s="12" t="n">
        <v>138082046.77</v>
      </c>
      <c r="E18" s="12" t="n">
        <v>2417765.67</v>
      </c>
    </row>
    <row r="19" customFormat="false" ht="15" hidden="false" customHeight="false" outlineLevel="0" collapsed="false">
      <c r="A19" s="9" t="n">
        <v>46191</v>
      </c>
      <c r="B19" s="10" t="s">
        <v>41</v>
      </c>
      <c r="C19" s="11" t="n">
        <v>528</v>
      </c>
      <c r="D19" s="12" t="n">
        <v>154457583.23</v>
      </c>
      <c r="E19" s="12" t="n">
        <v>2550708.33</v>
      </c>
    </row>
    <row r="20" customFormat="false" ht="15" hidden="false" customHeight="false" outlineLevel="0" collapsed="false">
      <c r="A20" s="9" t="n">
        <v>46192</v>
      </c>
      <c r="B20" s="10" t="s">
        <v>42</v>
      </c>
      <c r="C20" s="11" t="n">
        <v>525</v>
      </c>
      <c r="D20" s="12" t="n">
        <v>113027208.72</v>
      </c>
      <c r="E20" s="12" t="n">
        <v>1998457.02</v>
      </c>
    </row>
    <row r="21" customFormat="false" ht="15" hidden="false" customHeight="false" outlineLevel="0" collapsed="false">
      <c r="A21" s="9" t="n">
        <v>46193</v>
      </c>
      <c r="B21" s="10" t="s">
        <v>43</v>
      </c>
      <c r="C21" s="11" t="n">
        <v>427</v>
      </c>
      <c r="D21" s="12" t="n">
        <v>86727574.38</v>
      </c>
      <c r="E21" s="12" t="n">
        <v>1500790.58</v>
      </c>
    </row>
    <row r="22" customFormat="false" ht="15" hidden="false" customHeight="false" outlineLevel="0" collapsed="false">
      <c r="A22" s="9" t="n">
        <v>46194</v>
      </c>
      <c r="B22" s="10" t="s">
        <v>44</v>
      </c>
      <c r="C22" s="11" t="n">
        <v>360</v>
      </c>
      <c r="D22" s="12" t="n">
        <v>61809423.36</v>
      </c>
      <c r="E22" s="12" t="n">
        <v>1252374.96</v>
      </c>
    </row>
    <row r="23" customFormat="false" ht="15" hidden="false" customHeight="false" outlineLevel="0" collapsed="false">
      <c r="A23" s="9" t="n">
        <v>46195</v>
      </c>
      <c r="B23" s="10" t="s">
        <v>38</v>
      </c>
      <c r="C23" s="11" t="n">
        <v>418</v>
      </c>
      <c r="D23" s="12" t="n">
        <v>122125740.16</v>
      </c>
      <c r="E23" s="12" t="n">
        <v>1976674.36</v>
      </c>
    </row>
    <row r="24" customFormat="false" ht="15" hidden="false" customHeight="false" outlineLevel="0" collapsed="false">
      <c r="A24" s="9" t="n">
        <v>46196</v>
      </c>
      <c r="B24" s="10" t="s">
        <v>39</v>
      </c>
      <c r="C24" s="11" t="n">
        <v>470</v>
      </c>
      <c r="D24" s="12" t="n">
        <v>123961514.96</v>
      </c>
      <c r="E24" s="12" t="n">
        <v>2043329.06</v>
      </c>
    </row>
    <row r="25" customFormat="false" ht="15" hidden="false" customHeight="false" outlineLevel="0" collapsed="false">
      <c r="A25" s="9" t="n">
        <v>46197</v>
      </c>
      <c r="B25" s="10" t="s">
        <v>40</v>
      </c>
      <c r="C25" s="11" t="n">
        <v>525</v>
      </c>
      <c r="D25" s="12" t="n">
        <v>124728835.66</v>
      </c>
      <c r="E25" s="12" t="n">
        <v>2371156.46</v>
      </c>
    </row>
    <row r="26" customFormat="false" ht="15" hidden="false" customHeight="false" outlineLevel="0" collapsed="false">
      <c r="A26" s="9" t="n">
        <v>46198</v>
      </c>
      <c r="B26" s="10" t="s">
        <v>41</v>
      </c>
      <c r="C26" s="11" t="n">
        <v>466</v>
      </c>
      <c r="D26" s="12" t="n">
        <v>105754174.8</v>
      </c>
      <c r="E26" s="12" t="n">
        <v>1844923.1</v>
      </c>
    </row>
    <row r="27" customFormat="false" ht="15" hidden="false" customHeight="false" outlineLevel="0" collapsed="false">
      <c r="A27" s="9" t="n">
        <v>46199</v>
      </c>
      <c r="B27" s="10" t="s">
        <v>42</v>
      </c>
      <c r="C27" s="11" t="n">
        <v>604</v>
      </c>
      <c r="D27" s="12" t="n">
        <v>220076757.4</v>
      </c>
      <c r="E27" s="12" t="n">
        <v>3066199.9</v>
      </c>
    </row>
    <row r="28" customFormat="false" ht="15" hidden="false" customHeight="false" outlineLevel="0" collapsed="false">
      <c r="A28" s="9" t="n">
        <v>46200</v>
      </c>
      <c r="B28" s="10" t="s">
        <v>43</v>
      </c>
      <c r="C28" s="11" t="n">
        <v>430</v>
      </c>
      <c r="D28" s="12" t="n">
        <v>87762781.09</v>
      </c>
      <c r="E28" s="12" t="n">
        <v>1549447.09</v>
      </c>
    </row>
    <row r="29" customFormat="false" ht="15" hidden="false" customHeight="false" outlineLevel="0" collapsed="false">
      <c r="A29" s="9" t="n">
        <v>46201</v>
      </c>
      <c r="B29" s="10" t="s">
        <v>44</v>
      </c>
      <c r="C29" s="11" t="n">
        <v>359</v>
      </c>
      <c r="D29" s="12" t="n">
        <v>53583902.37</v>
      </c>
      <c r="E29" s="12" t="n">
        <v>987891.87</v>
      </c>
    </row>
    <row r="30" customFormat="false" ht="15" hidden="false" customHeight="false" outlineLevel="0" collapsed="false">
      <c r="A30" s="9" t="n">
        <v>46202</v>
      </c>
      <c r="B30" s="10" t="s">
        <v>38</v>
      </c>
      <c r="C30" s="11" t="n">
        <v>485</v>
      </c>
      <c r="D30" s="12" t="n">
        <v>119006650.44</v>
      </c>
      <c r="E30" s="12" t="n">
        <v>1916702.84</v>
      </c>
    </row>
    <row r="31" customFormat="false" ht="15" hidden="false" customHeight="false" outlineLevel="0" collapsed="false">
      <c r="A31" s="9" t="n">
        <v>46203</v>
      </c>
      <c r="B31" s="10" t="s">
        <v>39</v>
      </c>
      <c r="C31" s="11" t="n">
        <v>545</v>
      </c>
      <c r="D31" s="12" t="n">
        <v>147836093.29</v>
      </c>
      <c r="E31" s="12" t="n">
        <v>2326058.59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1"/>
    <col collapsed="false" customWidth="true" hidden="false" outlineLevel="0" max="3" min="3" style="0" width="7"/>
    <col collapsed="false" customWidth="true" hidden="false" outlineLevel="0" max="4" min="4" style="0" width="13"/>
    <col collapsed="false" customWidth="true" hidden="false" outlineLevel="0" max="6" min="5" style="0" width="18"/>
    <col collapsed="false" customWidth="true" hidden="false" outlineLevel="0" max="7" min="7" style="0" width="11"/>
    <col collapsed="false" customWidth="true" hidden="false" outlineLevel="0" max="8" min="8" style="0" width="18"/>
    <col collapsed="false" customWidth="true" hidden="false" outlineLevel="0" max="9" min="9" style="0" width="16"/>
  </cols>
  <sheetData>
    <row r="1" customFormat="false" ht="19.7" hidden="false" customHeight="false" outlineLevel="0" collapsed="false">
      <c r="B1" s="1" t="s">
        <v>45</v>
      </c>
    </row>
    <row r="2" customFormat="false" ht="15" hidden="false" customHeight="false" outlineLevel="0" collapsed="false">
      <c r="B2" s="13" t="s">
        <v>46</v>
      </c>
    </row>
    <row r="4" customFormat="false" ht="15" hidden="false" customHeight="false" outlineLevel="0" collapsed="false">
      <c r="B4" s="14" t="s">
        <v>33</v>
      </c>
      <c r="C4" s="14" t="s">
        <v>47</v>
      </c>
      <c r="D4" s="14" t="s">
        <v>35</v>
      </c>
      <c r="E4" s="14" t="s">
        <v>36</v>
      </c>
      <c r="F4" s="14" t="s">
        <v>37</v>
      </c>
      <c r="G4" s="14" t="s">
        <v>48</v>
      </c>
      <c r="H4" s="14" t="s">
        <v>49</v>
      </c>
      <c r="I4" s="14" t="s">
        <v>50</v>
      </c>
    </row>
    <row r="5" customFormat="false" ht="15" hidden="false" customHeight="false" outlineLevel="0" collapsed="false">
      <c r="B5" s="15" t="n">
        <v>46174</v>
      </c>
      <c r="C5" s="10" t="str">
        <f aca="false">TEXT(B5,"ddd")</f>
        <v>Mon</v>
      </c>
      <c r="D5" s="11" t="n">
        <f aca="false">SUMIFS(Data!$C$2:$C$31,Data!$A$2:$A$31,$B5)</f>
        <v>540</v>
      </c>
      <c r="E5" s="11" t="n">
        <f aca="false">SUMIFS(Data!$D$2:$D$31,Data!$A$2:$A$31,$B5)</f>
        <v>120004690.16</v>
      </c>
      <c r="F5" s="11" t="n">
        <f aca="false">SUMIFS(Data!$E$2:$E$31,Data!$A$2:$A$31,$B5)</f>
        <v>2330757.76</v>
      </c>
      <c r="G5" s="16" t="n">
        <f aca="false">IFERROR(F5/E5,0)</f>
        <v>0.0194222222222519</v>
      </c>
      <c r="H5" s="11"/>
      <c r="I5" s="17" t="n">
        <f aca="false">IFERROR(F5/AVERAGE($F$5:$F$34)-1,0)</f>
        <v>0.148300137607157</v>
      </c>
    </row>
    <row r="6" customFormat="false" ht="15" hidden="false" customHeight="false" outlineLevel="0" collapsed="false">
      <c r="B6" s="15" t="n">
        <v>46175</v>
      </c>
      <c r="C6" s="10" t="str">
        <f aca="false">TEXT(B6,"ddd")</f>
        <v>Tue</v>
      </c>
      <c r="D6" s="11" t="n">
        <f aca="false">SUMIFS(Data!$C$2:$C$31,Data!$A$2:$A$31,$B6)</f>
        <v>476</v>
      </c>
      <c r="E6" s="11" t="n">
        <f aca="false">SUMIFS(Data!$D$2:$D$31,Data!$A$2:$A$31,$B6)</f>
        <v>132473177.46</v>
      </c>
      <c r="F6" s="11" t="n">
        <f aca="false">SUMIFS(Data!$E$2:$E$31,Data!$A$2:$A$31,$B6)</f>
        <v>2353885.16</v>
      </c>
      <c r="G6" s="16" t="n">
        <f aca="false">IFERROR(F6/E6,0)</f>
        <v>0.0177687680263482</v>
      </c>
      <c r="H6" s="11"/>
      <c r="I6" s="17" t="n">
        <f aca="false">IFERROR(F6/AVERAGE($F$5:$F$34)-1,0)</f>
        <v>0.159694370443476</v>
      </c>
    </row>
    <row r="7" customFormat="false" ht="15" hidden="false" customHeight="false" outlineLevel="0" collapsed="false">
      <c r="B7" s="15" t="n">
        <v>46176</v>
      </c>
      <c r="C7" s="10" t="str">
        <f aca="false">TEXT(B7,"ddd")</f>
        <v>Wed</v>
      </c>
      <c r="D7" s="11" t="n">
        <f aca="false">SUMIFS(Data!$C$2:$C$31,Data!$A$2:$A$31,$B7)</f>
        <v>623</v>
      </c>
      <c r="E7" s="11" t="n">
        <f aca="false">SUMIFS(Data!$D$2:$D$31,Data!$A$2:$A$31,$B7)</f>
        <v>164991678.53</v>
      </c>
      <c r="F7" s="11" t="n">
        <f aca="false">SUMIFS(Data!$E$2:$E$31,Data!$A$2:$A$31,$B7)</f>
        <v>2956381.83</v>
      </c>
      <c r="G7" s="16" t="n">
        <f aca="false">IFERROR(F7/E7,0)</f>
        <v>0.0179183693161983</v>
      </c>
      <c r="H7" s="11"/>
      <c r="I7" s="17" t="n">
        <f aca="false">IFERROR(F7/AVERAGE($F$5:$F$34)-1,0)</f>
        <v>0.456527881390942</v>
      </c>
    </row>
    <row r="8" customFormat="false" ht="15" hidden="false" customHeight="false" outlineLevel="0" collapsed="false">
      <c r="B8" s="15" t="n">
        <v>46177</v>
      </c>
      <c r="C8" s="10" t="str">
        <f aca="false">TEXT(B8,"ddd")</f>
        <v>Thu</v>
      </c>
      <c r="D8" s="11" t="n">
        <f aca="false">SUMIFS(Data!$C$2:$C$31,Data!$A$2:$A$31,$B8)</f>
        <v>527</v>
      </c>
      <c r="E8" s="11" t="n">
        <f aca="false">SUMIFS(Data!$D$2:$D$31,Data!$A$2:$A$31,$B8)</f>
        <v>145324340.02</v>
      </c>
      <c r="F8" s="11" t="n">
        <f aca="false">SUMIFS(Data!$E$2:$E$31,Data!$A$2:$A$31,$B8)</f>
        <v>2460932.42</v>
      </c>
      <c r="G8" s="16" t="n">
        <f aca="false">IFERROR(F8/E8,0)</f>
        <v>0.0169340691288281</v>
      </c>
      <c r="H8" s="11"/>
      <c r="I8" s="17" t="n">
        <f aca="false">IFERROR(F8/AVERAGE($F$5:$F$34)-1,0)</f>
        <v>0.212433606368391</v>
      </c>
    </row>
    <row r="9" customFormat="false" ht="15" hidden="false" customHeight="false" outlineLevel="0" collapsed="false">
      <c r="B9" s="15" t="n">
        <v>46178</v>
      </c>
      <c r="C9" s="10" t="str">
        <f aca="false">TEXT(B9,"ddd")</f>
        <v>Fri</v>
      </c>
      <c r="D9" s="11" t="n">
        <f aca="false">SUMIFS(Data!$C$2:$C$31,Data!$A$2:$A$31,$B9)</f>
        <v>624</v>
      </c>
      <c r="E9" s="11" t="n">
        <f aca="false">SUMIFS(Data!$D$2:$D$31,Data!$A$2:$A$31,$B9)</f>
        <v>151694722.2</v>
      </c>
      <c r="F9" s="11" t="n">
        <f aca="false">SUMIFS(Data!$E$2:$E$31,Data!$A$2:$A$31,$B9)</f>
        <v>2719142.7</v>
      </c>
      <c r="G9" s="16" t="n">
        <f aca="false">IFERROR(F9/E9,0)</f>
        <v>0.0179250975944633</v>
      </c>
      <c r="H9" s="11"/>
      <c r="I9" s="17" t="n">
        <f aca="false">IFERROR(F9/AVERAGE($F$5:$F$34)-1,0)</f>
        <v>0.339646697811915</v>
      </c>
    </row>
    <row r="10" customFormat="false" ht="15" hidden="false" customHeight="false" outlineLevel="0" collapsed="false">
      <c r="B10" s="15" t="n">
        <v>46179</v>
      </c>
      <c r="C10" s="10" t="str">
        <f aca="false">TEXT(B10,"ddd")</f>
        <v>Sat</v>
      </c>
      <c r="D10" s="11" t="n">
        <f aca="false">SUMIFS(Data!$C$2:$C$31,Data!$A$2:$A$31,$B10)</f>
        <v>453</v>
      </c>
      <c r="E10" s="11" t="n">
        <f aca="false">SUMIFS(Data!$D$2:$D$31,Data!$A$2:$A$31,$B10)</f>
        <v>83728038.86</v>
      </c>
      <c r="F10" s="11" t="n">
        <f aca="false">SUMIFS(Data!$E$2:$E$31,Data!$A$2:$A$31,$B10)</f>
        <v>1631491.24</v>
      </c>
      <c r="G10" s="16" t="n">
        <f aca="false">IFERROR(F10/E10,0)</f>
        <v>0.019485601982485</v>
      </c>
      <c r="H10" s="11"/>
      <c r="I10" s="17" t="n">
        <f aca="false">IFERROR(F10/AVERAGE($F$5:$F$34)-1,0)</f>
        <v>-0.196209212493678</v>
      </c>
    </row>
    <row r="11" customFormat="false" ht="15" hidden="false" customHeight="false" outlineLevel="0" collapsed="false">
      <c r="B11" s="15" t="n">
        <v>46180</v>
      </c>
      <c r="C11" s="10" t="str">
        <f aca="false">TEXT(B11,"ddd")</f>
        <v>Sun</v>
      </c>
      <c r="D11" s="11" t="n">
        <f aca="false">SUMIFS(Data!$C$2:$C$31,Data!$A$2:$A$31,$B11)</f>
        <v>363</v>
      </c>
      <c r="E11" s="11" t="n">
        <f aca="false">SUMIFS(Data!$D$2:$D$31,Data!$A$2:$A$31,$B11)</f>
        <v>58940687.785</v>
      </c>
      <c r="F11" s="11" t="n">
        <f aca="false">SUMIFS(Data!$E$2:$E$31,Data!$A$2:$A$31,$B11)</f>
        <v>984081.395</v>
      </c>
      <c r="G11" s="16" t="n">
        <f aca="false">IFERROR(F11/E11,0)</f>
        <v>0.0166961301603685</v>
      </c>
      <c r="H11" s="11" t="n">
        <f aca="false">AVERAGE(F5:F11)</f>
        <v>2205238.92928571</v>
      </c>
      <c r="I11" s="17" t="n">
        <f aca="false">IFERROR(F11/AVERAGE($F$5:$F$34)-1,0)</f>
        <v>-0.515170207437111</v>
      </c>
    </row>
    <row r="12" customFormat="false" ht="15" hidden="false" customHeight="false" outlineLevel="0" collapsed="false">
      <c r="B12" s="15" t="n">
        <v>46181</v>
      </c>
      <c r="C12" s="10" t="str">
        <f aca="false">TEXT(B12,"ddd")</f>
        <v>Mon</v>
      </c>
      <c r="D12" s="11" t="n">
        <f aca="false">SUMIFS(Data!$C$2:$C$31,Data!$A$2:$A$31,$B12)</f>
        <v>430</v>
      </c>
      <c r="E12" s="11" t="n">
        <f aca="false">SUMIFS(Data!$D$2:$D$31,Data!$A$2:$A$31,$B12)</f>
        <v>90219364.56</v>
      </c>
      <c r="F12" s="11" t="n">
        <f aca="false">SUMIFS(Data!$E$2:$E$31,Data!$A$2:$A$31,$B12)</f>
        <v>1847285.86</v>
      </c>
      <c r="G12" s="16" t="n">
        <f aca="false">IFERROR(F12/E12,0)</f>
        <v>0.0204754918083187</v>
      </c>
      <c r="H12" s="11" t="n">
        <f aca="false">AVERAGE(F6:F12)</f>
        <v>2136171.515</v>
      </c>
      <c r="I12" s="17" t="n">
        <f aca="false">IFERROR(F12/AVERAGE($F$5:$F$34)-1,0)</f>
        <v>-0.0898931482104105</v>
      </c>
    </row>
    <row r="13" customFormat="false" ht="15" hidden="false" customHeight="false" outlineLevel="0" collapsed="false">
      <c r="B13" s="15" t="n">
        <v>46182</v>
      </c>
      <c r="C13" s="10" t="str">
        <f aca="false">TEXT(B13,"ddd")</f>
        <v>Tue</v>
      </c>
      <c r="D13" s="11" t="n">
        <f aca="false">SUMIFS(Data!$C$2:$C$31,Data!$A$2:$A$31,$B13)</f>
        <v>454</v>
      </c>
      <c r="E13" s="11" t="n">
        <f aca="false">SUMIFS(Data!$D$2:$D$31,Data!$A$2:$A$31,$B13)</f>
        <v>150920320.34</v>
      </c>
      <c r="F13" s="11" t="n">
        <f aca="false">SUMIFS(Data!$E$2:$E$31,Data!$A$2:$A$31,$B13)</f>
        <v>2075605.64</v>
      </c>
      <c r="G13" s="16" t="n">
        <f aca="false">IFERROR(F13/E13,0)</f>
        <v>0.013752989891116</v>
      </c>
      <c r="H13" s="11" t="n">
        <f aca="false">AVERAGE(F7:F13)</f>
        <v>2096417.29785714</v>
      </c>
      <c r="I13" s="17" t="n">
        <f aca="false">IFERROR(F13/AVERAGE($F$5:$F$34)-1,0)</f>
        <v>0.0225937173454669</v>
      </c>
    </row>
    <row r="14" customFormat="false" ht="15" hidden="false" customHeight="false" outlineLevel="0" collapsed="false">
      <c r="B14" s="15" t="n">
        <v>46183</v>
      </c>
      <c r="C14" s="10" t="str">
        <f aca="false">TEXT(B14,"ddd")</f>
        <v>Wed</v>
      </c>
      <c r="D14" s="11" t="n">
        <f aca="false">SUMIFS(Data!$C$2:$C$31,Data!$A$2:$A$31,$B14)</f>
        <v>518</v>
      </c>
      <c r="E14" s="11" t="n">
        <f aca="false">SUMIFS(Data!$D$2:$D$31,Data!$A$2:$A$31,$B14)</f>
        <v>126249018.7</v>
      </c>
      <c r="F14" s="11" t="n">
        <f aca="false">SUMIFS(Data!$E$2:$E$31,Data!$A$2:$A$31,$B14)</f>
        <v>2220638.1</v>
      </c>
      <c r="G14" s="16" t="n">
        <f aca="false">IFERROR(F14/E14,0)</f>
        <v>0.0175893493895331</v>
      </c>
      <c r="H14" s="11" t="n">
        <f aca="false">AVERAGE(F8:F14)</f>
        <v>1991311.05071429</v>
      </c>
      <c r="I14" s="17" t="n">
        <f aca="false">IFERROR(F14/AVERAGE($F$5:$F$34)-1,0)</f>
        <v>0.0940472148447098</v>
      </c>
    </row>
    <row r="15" customFormat="false" ht="15" hidden="false" customHeight="false" outlineLevel="0" collapsed="false">
      <c r="B15" s="15" t="n">
        <v>46184</v>
      </c>
      <c r="C15" s="10" t="str">
        <f aca="false">TEXT(B15,"ddd")</f>
        <v>Thu</v>
      </c>
      <c r="D15" s="11" t="n">
        <f aca="false">SUMIFS(Data!$C$2:$C$31,Data!$A$2:$A$31,$B15)</f>
        <v>476</v>
      </c>
      <c r="E15" s="11" t="n">
        <f aca="false">SUMIFS(Data!$D$2:$D$31,Data!$A$2:$A$31,$B15)</f>
        <v>117133877.17</v>
      </c>
      <c r="F15" s="11" t="n">
        <f aca="false">SUMIFS(Data!$E$2:$E$31,Data!$A$2:$A$31,$B15)</f>
        <v>1888991.77</v>
      </c>
      <c r="G15" s="16" t="n">
        <f aca="false">IFERROR(F15/E15,0)</f>
        <v>0.0161267757512922</v>
      </c>
      <c r="H15" s="11" t="n">
        <f aca="false">AVERAGE(F9:F15)</f>
        <v>1909605.24357143</v>
      </c>
      <c r="I15" s="17" t="n">
        <f aca="false">IFERROR(F15/AVERAGE($F$5:$F$34)-1,0)</f>
        <v>-0.0693457953220384</v>
      </c>
    </row>
    <row r="16" customFormat="false" ht="15" hidden="false" customHeight="false" outlineLevel="0" collapsed="false">
      <c r="B16" s="15" t="n">
        <v>46185</v>
      </c>
      <c r="C16" s="10" t="str">
        <f aca="false">TEXT(B16,"ddd")</f>
        <v>Fri</v>
      </c>
      <c r="D16" s="11" t="n">
        <f aca="false">SUMIFS(Data!$C$2:$C$31,Data!$A$2:$A$31,$B16)</f>
        <v>596</v>
      </c>
      <c r="E16" s="11" t="n">
        <f aca="false">SUMIFS(Data!$D$2:$D$31,Data!$A$2:$A$31,$B16)</f>
        <v>172992521.85</v>
      </c>
      <c r="F16" s="11" t="n">
        <f aca="false">SUMIFS(Data!$E$2:$E$31,Data!$A$2:$A$31,$B16)</f>
        <v>2928185.85</v>
      </c>
      <c r="G16" s="16" t="n">
        <f aca="false">IFERROR(F16/E16,0)</f>
        <v>0.0169266614457416</v>
      </c>
      <c r="H16" s="11" t="n">
        <f aca="false">AVERAGE(F10:F16)</f>
        <v>1939468.55071429</v>
      </c>
      <c r="I16" s="17" t="n">
        <f aca="false">IFERROR(F16/AVERAGE($F$5:$F$34)-1,0)</f>
        <v>0.442636498824455</v>
      </c>
    </row>
    <row r="17" customFormat="false" ht="15" hidden="false" customHeight="false" outlineLevel="0" collapsed="false">
      <c r="B17" s="15" t="n">
        <v>46186</v>
      </c>
      <c r="C17" s="10" t="str">
        <f aca="false">TEXT(B17,"ddd")</f>
        <v>Sat</v>
      </c>
      <c r="D17" s="11" t="n">
        <f aca="false">SUMIFS(Data!$C$2:$C$31,Data!$A$2:$A$31,$B17)</f>
        <v>492</v>
      </c>
      <c r="E17" s="11" t="n">
        <f aca="false">SUMIFS(Data!$D$2:$D$31,Data!$A$2:$A$31,$B17)</f>
        <v>121149598.2979</v>
      </c>
      <c r="F17" s="11" t="n">
        <f aca="false">SUMIFS(Data!$E$2:$E$31,Data!$A$2:$A$31,$B17)</f>
        <v>1986963.7349</v>
      </c>
      <c r="G17" s="16" t="n">
        <f aca="false">IFERROR(F17/E17,0)</f>
        <v>0.0164009106329364</v>
      </c>
      <c r="H17" s="11" t="n">
        <f aca="false">AVERAGE(F11:F17)</f>
        <v>1990250.3357</v>
      </c>
      <c r="I17" s="17" t="n">
        <f aca="false">IFERROR(F17/AVERAGE($F$5:$F$34)-1,0)</f>
        <v>-0.0210777072748642</v>
      </c>
    </row>
    <row r="18" customFormat="false" ht="15" hidden="false" customHeight="false" outlineLevel="0" collapsed="false">
      <c r="B18" s="15" t="n">
        <v>46187</v>
      </c>
      <c r="C18" s="10" t="str">
        <f aca="false">TEXT(B18,"ddd")</f>
        <v>Sun</v>
      </c>
      <c r="D18" s="11" t="n">
        <f aca="false">SUMIFS(Data!$C$2:$C$31,Data!$A$2:$A$31,$B18)</f>
        <v>358</v>
      </c>
      <c r="E18" s="11" t="n">
        <f aca="false">SUMIFS(Data!$D$2:$D$31,Data!$A$2:$A$31,$B18)</f>
        <v>53354970.85</v>
      </c>
      <c r="F18" s="11" t="n">
        <f aca="false">SUMIFS(Data!$E$2:$E$31,Data!$A$2:$A$31,$B18)</f>
        <v>1070367.75</v>
      </c>
      <c r="G18" s="16" t="n">
        <f aca="false">IFERROR(F18/E18,0)</f>
        <v>0.0200612563918213</v>
      </c>
      <c r="H18" s="11" t="n">
        <f aca="false">AVERAGE(F12:F18)</f>
        <v>2002576.95784286</v>
      </c>
      <c r="I18" s="17" t="n">
        <f aca="false">IFERROR(F18/AVERAGE($F$5:$F$34)-1,0)</f>
        <v>-0.472659297457294</v>
      </c>
    </row>
    <row r="19" customFormat="false" ht="15" hidden="false" customHeight="false" outlineLevel="0" collapsed="false">
      <c r="B19" s="15" t="n">
        <v>46188</v>
      </c>
      <c r="C19" s="10" t="str">
        <f aca="false">TEXT(B19,"ddd")</f>
        <v>Mon</v>
      </c>
      <c r="D19" s="11" t="n">
        <f aca="false">SUMIFS(Data!$C$2:$C$31,Data!$A$2:$A$31,$B19)</f>
        <v>423</v>
      </c>
      <c r="E19" s="11" t="n">
        <f aca="false">SUMIFS(Data!$D$2:$D$31,Data!$A$2:$A$31,$B19)</f>
        <v>126237632.65</v>
      </c>
      <c r="F19" s="11" t="n">
        <f aca="false">SUMIFS(Data!$E$2:$E$31,Data!$A$2:$A$31,$B19)</f>
        <v>1913407.65</v>
      </c>
      <c r="G19" s="16" t="n">
        <f aca="false">IFERROR(F19/E19,0)</f>
        <v>0.0151571889446392</v>
      </c>
      <c r="H19" s="11" t="n">
        <f aca="false">AVERAGE(F13:F19)</f>
        <v>2012022.92784286</v>
      </c>
      <c r="I19" s="17" t="n">
        <f aca="false">IFERROR(F19/AVERAGE($F$5:$F$34)-1,0)</f>
        <v>-0.0573167638864424</v>
      </c>
    </row>
    <row r="20" customFormat="false" ht="15" hidden="false" customHeight="false" outlineLevel="0" collapsed="false">
      <c r="B20" s="15" t="n">
        <v>46189</v>
      </c>
      <c r="C20" s="10" t="str">
        <f aca="false">TEXT(B20,"ddd")</f>
        <v>Tue</v>
      </c>
      <c r="D20" s="11" t="n">
        <f aca="false">SUMIFS(Data!$C$2:$C$31,Data!$A$2:$A$31,$B20)</f>
        <v>457</v>
      </c>
      <c r="E20" s="11" t="n">
        <f aca="false">SUMIFS(Data!$D$2:$D$31,Data!$A$2:$A$31,$B20)</f>
        <v>93140815.4</v>
      </c>
      <c r="F20" s="11" t="n">
        <f aca="false">SUMIFS(Data!$E$2:$E$31,Data!$A$2:$A$31,$B20)</f>
        <v>1721785.2</v>
      </c>
      <c r="G20" s="16" t="n">
        <f aca="false">IFERROR(F20/E20,0)</f>
        <v>0.0184858291459621</v>
      </c>
      <c r="H20" s="11" t="n">
        <f aca="false">AVERAGE(F14:F20)</f>
        <v>1961477.1507</v>
      </c>
      <c r="I20" s="17" t="n">
        <f aca="false">IFERROR(F20/AVERAGE($F$5:$F$34)-1,0)</f>
        <v>-0.151723865937073</v>
      </c>
    </row>
    <row r="21" customFormat="false" ht="15" hidden="false" customHeight="false" outlineLevel="0" collapsed="false">
      <c r="B21" s="15" t="n">
        <v>46190</v>
      </c>
      <c r="C21" s="10" t="str">
        <f aca="false">TEXT(B21,"ddd")</f>
        <v>Wed</v>
      </c>
      <c r="D21" s="11" t="n">
        <f aca="false">SUMIFS(Data!$C$2:$C$31,Data!$A$2:$A$31,$B21)</f>
        <v>498</v>
      </c>
      <c r="E21" s="11" t="n">
        <f aca="false">SUMIFS(Data!$D$2:$D$31,Data!$A$2:$A$31,$B21)</f>
        <v>138082046.77</v>
      </c>
      <c r="F21" s="11" t="n">
        <f aca="false">SUMIFS(Data!$E$2:$E$31,Data!$A$2:$A$31,$B21)</f>
        <v>2417765.67</v>
      </c>
      <c r="G21" s="16" t="n">
        <f aca="false">IFERROR(F21/E21,0)</f>
        <v>0.0175096308792932</v>
      </c>
      <c r="H21" s="11" t="n">
        <f aca="false">AVERAGE(F15:F21)</f>
        <v>1989638.23212857</v>
      </c>
      <c r="I21" s="17" t="n">
        <f aca="false">IFERROR(F21/AVERAGE($F$5:$F$34)-1,0)</f>
        <v>0.191166537857139</v>
      </c>
    </row>
    <row r="22" customFormat="false" ht="15" hidden="false" customHeight="false" outlineLevel="0" collapsed="false">
      <c r="B22" s="15" t="n">
        <v>46191</v>
      </c>
      <c r="C22" s="10" t="str">
        <f aca="false">TEXT(B22,"ddd")</f>
        <v>Thu</v>
      </c>
      <c r="D22" s="11" t="n">
        <f aca="false">SUMIFS(Data!$C$2:$C$31,Data!$A$2:$A$31,$B22)</f>
        <v>528</v>
      </c>
      <c r="E22" s="11" t="n">
        <f aca="false">SUMIFS(Data!$D$2:$D$31,Data!$A$2:$A$31,$B22)</f>
        <v>154457583.23</v>
      </c>
      <c r="F22" s="11" t="n">
        <f aca="false">SUMIFS(Data!$E$2:$E$31,Data!$A$2:$A$31,$B22)</f>
        <v>2550708.33</v>
      </c>
      <c r="G22" s="16" t="n">
        <f aca="false">IFERROR(F22/E22,0)</f>
        <v>0.0165139728115633</v>
      </c>
      <c r="H22" s="11" t="n">
        <f aca="false">AVERAGE(F16:F22)</f>
        <v>2084169.16927143</v>
      </c>
      <c r="I22" s="17" t="n">
        <f aca="false">IFERROR(F22/AVERAGE($F$5:$F$34)-1,0)</f>
        <v>0.256663723961911</v>
      </c>
    </row>
    <row r="23" customFormat="false" ht="15" hidden="false" customHeight="false" outlineLevel="0" collapsed="false">
      <c r="B23" s="15" t="n">
        <v>46192</v>
      </c>
      <c r="C23" s="10" t="str">
        <f aca="false">TEXT(B23,"ddd")</f>
        <v>Fri</v>
      </c>
      <c r="D23" s="11" t="n">
        <f aca="false">SUMIFS(Data!$C$2:$C$31,Data!$A$2:$A$31,$B23)</f>
        <v>525</v>
      </c>
      <c r="E23" s="11" t="n">
        <f aca="false">SUMIFS(Data!$D$2:$D$31,Data!$A$2:$A$31,$B23)</f>
        <v>113027208.72</v>
      </c>
      <c r="F23" s="11" t="n">
        <f aca="false">SUMIFS(Data!$E$2:$E$31,Data!$A$2:$A$31,$B23)</f>
        <v>1998457.02</v>
      </c>
      <c r="G23" s="16" t="n">
        <f aca="false">IFERROR(F23/E23,0)</f>
        <v>0.0176812029831749</v>
      </c>
      <c r="H23" s="11" t="n">
        <f aca="false">AVERAGE(F17:F23)</f>
        <v>1951350.76498571</v>
      </c>
      <c r="I23" s="17" t="n">
        <f aca="false">IFERROR(F23/AVERAGE($F$5:$F$34)-1,0)</f>
        <v>-0.0154152823380543</v>
      </c>
    </row>
    <row r="24" customFormat="false" ht="15" hidden="false" customHeight="false" outlineLevel="0" collapsed="false">
      <c r="B24" s="15" t="n">
        <v>46193</v>
      </c>
      <c r="C24" s="10" t="str">
        <f aca="false">TEXT(B24,"ddd")</f>
        <v>Sat</v>
      </c>
      <c r="D24" s="11" t="n">
        <f aca="false">SUMIFS(Data!$C$2:$C$31,Data!$A$2:$A$31,$B24)</f>
        <v>427</v>
      </c>
      <c r="E24" s="11" t="n">
        <f aca="false">SUMIFS(Data!$D$2:$D$31,Data!$A$2:$A$31,$B24)</f>
        <v>86727574.38</v>
      </c>
      <c r="F24" s="11" t="n">
        <f aca="false">SUMIFS(Data!$E$2:$E$31,Data!$A$2:$A$31,$B24)</f>
        <v>1500790.58</v>
      </c>
      <c r="G24" s="16" t="n">
        <f aca="false">IFERROR(F24/E24,0)</f>
        <v>0.0173046529979523</v>
      </c>
      <c r="H24" s="11" t="n">
        <f aca="false">AVERAGE(F18:F24)</f>
        <v>1881897.45714286</v>
      </c>
      <c r="I24" s="17" t="n">
        <f aca="false">IFERROR(F24/AVERAGE($F$5:$F$34)-1,0)</f>
        <v>-0.26060182696398</v>
      </c>
    </row>
    <row r="25" customFormat="false" ht="15" hidden="false" customHeight="false" outlineLevel="0" collapsed="false">
      <c r="B25" s="15" t="n">
        <v>46194</v>
      </c>
      <c r="C25" s="10" t="str">
        <f aca="false">TEXT(B25,"ddd")</f>
        <v>Sun</v>
      </c>
      <c r="D25" s="11" t="n">
        <f aca="false">SUMIFS(Data!$C$2:$C$31,Data!$A$2:$A$31,$B25)</f>
        <v>360</v>
      </c>
      <c r="E25" s="11" t="n">
        <f aca="false">SUMIFS(Data!$D$2:$D$31,Data!$A$2:$A$31,$B25)</f>
        <v>61809423.36</v>
      </c>
      <c r="F25" s="11" t="n">
        <f aca="false">SUMIFS(Data!$E$2:$E$31,Data!$A$2:$A$31,$B25)</f>
        <v>1252374.96</v>
      </c>
      <c r="G25" s="16" t="n">
        <f aca="false">IFERROR(F25/E25,0)</f>
        <v>0.0202618774277463</v>
      </c>
      <c r="H25" s="11" t="n">
        <f aca="false">AVERAGE(F19:F25)</f>
        <v>1907898.48714286</v>
      </c>
      <c r="I25" s="17" t="n">
        <f aca="false">IFERROR(F25/AVERAGE($F$5:$F$34)-1,0)</f>
        <v>-0.382989359261531</v>
      </c>
    </row>
    <row r="26" customFormat="false" ht="15" hidden="false" customHeight="false" outlineLevel="0" collapsed="false">
      <c r="B26" s="15" t="n">
        <v>46195</v>
      </c>
      <c r="C26" s="10" t="str">
        <f aca="false">TEXT(B26,"ddd")</f>
        <v>Mon</v>
      </c>
      <c r="D26" s="11" t="n">
        <f aca="false">SUMIFS(Data!$C$2:$C$31,Data!$A$2:$A$31,$B26)</f>
        <v>418</v>
      </c>
      <c r="E26" s="11" t="n">
        <f aca="false">SUMIFS(Data!$D$2:$D$31,Data!$A$2:$A$31,$B26)</f>
        <v>122125740.16</v>
      </c>
      <c r="F26" s="11" t="n">
        <f aca="false">SUMIFS(Data!$E$2:$E$31,Data!$A$2:$A$31,$B26)</f>
        <v>1976674.36</v>
      </c>
      <c r="G26" s="16" t="n">
        <f aca="false">IFERROR(F26/E26,0)</f>
        <v>0.0161855670836493</v>
      </c>
      <c r="H26" s="11" t="n">
        <f aca="false">AVERAGE(F20:F26)</f>
        <v>1916936.58857143</v>
      </c>
      <c r="I26" s="17" t="n">
        <f aca="false">IFERROR(F26/AVERAGE($F$5:$F$34)-1,0)</f>
        <v>-0.0261469988230183</v>
      </c>
    </row>
    <row r="27" customFormat="false" ht="15" hidden="false" customHeight="false" outlineLevel="0" collapsed="false">
      <c r="B27" s="15" t="n">
        <v>46196</v>
      </c>
      <c r="C27" s="10" t="str">
        <f aca="false">TEXT(B27,"ddd")</f>
        <v>Tue</v>
      </c>
      <c r="D27" s="11" t="n">
        <f aca="false">SUMIFS(Data!$C$2:$C$31,Data!$A$2:$A$31,$B27)</f>
        <v>470</v>
      </c>
      <c r="E27" s="11" t="n">
        <f aca="false">SUMIFS(Data!$D$2:$D$31,Data!$A$2:$A$31,$B27)</f>
        <v>123961514.96</v>
      </c>
      <c r="F27" s="11" t="n">
        <f aca="false">SUMIFS(Data!$E$2:$E$31,Data!$A$2:$A$31,$B27)</f>
        <v>2043329.06</v>
      </c>
      <c r="G27" s="16" t="n">
        <f aca="false">IFERROR(F27/E27,0)</f>
        <v>0.0164835760571282</v>
      </c>
      <c r="H27" s="11" t="n">
        <f aca="false">AVERAGE(F21:F27)</f>
        <v>1962871.42571429</v>
      </c>
      <c r="I27" s="17" t="n">
        <f aca="false">IFERROR(F27/AVERAGE($F$5:$F$34)-1,0)</f>
        <v>0.0066919355766526</v>
      </c>
    </row>
    <row r="28" customFormat="false" ht="15" hidden="false" customHeight="false" outlineLevel="0" collapsed="false">
      <c r="B28" s="15" t="n">
        <v>46197</v>
      </c>
      <c r="C28" s="10" t="str">
        <f aca="false">TEXT(B28,"ddd")</f>
        <v>Wed</v>
      </c>
      <c r="D28" s="11" t="n">
        <f aca="false">SUMIFS(Data!$C$2:$C$31,Data!$A$2:$A$31,$B28)</f>
        <v>525</v>
      </c>
      <c r="E28" s="11" t="n">
        <f aca="false">SUMIFS(Data!$D$2:$D$31,Data!$A$2:$A$31,$B28)</f>
        <v>124728835.66</v>
      </c>
      <c r="F28" s="11" t="n">
        <f aca="false">SUMIFS(Data!$E$2:$E$31,Data!$A$2:$A$31,$B28)</f>
        <v>2371156.46</v>
      </c>
      <c r="G28" s="16" t="n">
        <f aca="false">IFERROR(F28/E28,0)</f>
        <v>0.0190104914188694</v>
      </c>
      <c r="H28" s="11" t="n">
        <f aca="false">AVERAGE(F22:F28)</f>
        <v>1956212.96714286</v>
      </c>
      <c r="I28" s="17" t="n">
        <f aca="false">IFERROR(F28/AVERAGE($F$5:$F$34)-1,0)</f>
        <v>0.168203464141249</v>
      </c>
    </row>
    <row r="29" customFormat="false" ht="15" hidden="false" customHeight="false" outlineLevel="0" collapsed="false">
      <c r="B29" s="15" t="n">
        <v>46198</v>
      </c>
      <c r="C29" s="10" t="str">
        <f aca="false">TEXT(B29,"ddd")</f>
        <v>Thu</v>
      </c>
      <c r="D29" s="11" t="n">
        <f aca="false">SUMIFS(Data!$C$2:$C$31,Data!$A$2:$A$31,$B29)</f>
        <v>466</v>
      </c>
      <c r="E29" s="11" t="n">
        <f aca="false">SUMIFS(Data!$D$2:$D$31,Data!$A$2:$A$31,$B29)</f>
        <v>105754174.8</v>
      </c>
      <c r="F29" s="11" t="n">
        <f aca="false">SUMIFS(Data!$E$2:$E$31,Data!$A$2:$A$31,$B29)</f>
        <v>1844923.1</v>
      </c>
      <c r="G29" s="16" t="n">
        <f aca="false">IFERROR(F29/E29,0)</f>
        <v>0.01744539261442</v>
      </c>
      <c r="H29" s="11" t="n">
        <f aca="false">AVERAGE(F23:F29)</f>
        <v>1855386.50571429</v>
      </c>
      <c r="I29" s="17" t="n">
        <f aca="false">IFERROR(F29/AVERAGE($F$5:$F$34)-1,0)</f>
        <v>-0.091057214970026</v>
      </c>
    </row>
    <row r="30" customFormat="false" ht="15" hidden="false" customHeight="false" outlineLevel="0" collapsed="false">
      <c r="B30" s="15" t="n">
        <v>46199</v>
      </c>
      <c r="C30" s="10" t="str">
        <f aca="false">TEXT(B30,"ddd")</f>
        <v>Fri</v>
      </c>
      <c r="D30" s="11" t="n">
        <f aca="false">SUMIFS(Data!$C$2:$C$31,Data!$A$2:$A$31,$B30)</f>
        <v>604</v>
      </c>
      <c r="E30" s="11" t="n">
        <f aca="false">SUMIFS(Data!$D$2:$D$31,Data!$A$2:$A$31,$B30)</f>
        <v>220076757.4</v>
      </c>
      <c r="F30" s="11" t="n">
        <f aca="false">SUMIFS(Data!$E$2:$E$31,Data!$A$2:$A$31,$B30)</f>
        <v>3066199.9</v>
      </c>
      <c r="G30" s="16" t="n">
        <f aca="false">IFERROR(F30/E30,0)</f>
        <v>0.0139324112924248</v>
      </c>
      <c r="H30" s="11" t="n">
        <f aca="false">AVERAGE(F24:F30)</f>
        <v>2007921.20285714</v>
      </c>
      <c r="I30" s="17" t="n">
        <f aca="false">IFERROR(F30/AVERAGE($F$5:$F$34)-1,0)</f>
        <v>0.51063221906898</v>
      </c>
    </row>
    <row r="31" customFormat="false" ht="15" hidden="false" customHeight="false" outlineLevel="0" collapsed="false">
      <c r="B31" s="15" t="n">
        <v>46200</v>
      </c>
      <c r="C31" s="10" t="str">
        <f aca="false">TEXT(B31,"ddd")</f>
        <v>Sat</v>
      </c>
      <c r="D31" s="11" t="n">
        <f aca="false">SUMIFS(Data!$C$2:$C$31,Data!$A$2:$A$31,$B31)</f>
        <v>430</v>
      </c>
      <c r="E31" s="11" t="n">
        <f aca="false">SUMIFS(Data!$D$2:$D$31,Data!$A$2:$A$31,$B31)</f>
        <v>87762781.09</v>
      </c>
      <c r="F31" s="11" t="n">
        <f aca="false">SUMIFS(Data!$E$2:$E$31,Data!$A$2:$A$31,$B31)</f>
        <v>1549447.09</v>
      </c>
      <c r="G31" s="16" t="n">
        <f aca="false">IFERROR(F31/E31,0)</f>
        <v>0.0176549451915278</v>
      </c>
      <c r="H31" s="11" t="n">
        <f aca="false">AVERAGE(F25:F31)</f>
        <v>2014872.13285714</v>
      </c>
      <c r="I31" s="17" t="n">
        <f aca="false">IFERROR(F31/AVERAGE($F$5:$F$34)-1,0)</f>
        <v>-0.236630104939773</v>
      </c>
    </row>
    <row r="32" customFormat="false" ht="15" hidden="false" customHeight="false" outlineLevel="0" collapsed="false">
      <c r="B32" s="15" t="n">
        <v>46201</v>
      </c>
      <c r="C32" s="10" t="str">
        <f aca="false">TEXT(B32,"ddd")</f>
        <v>Sun</v>
      </c>
      <c r="D32" s="11" t="n">
        <f aca="false">SUMIFS(Data!$C$2:$C$31,Data!$A$2:$A$31,$B32)</f>
        <v>359</v>
      </c>
      <c r="E32" s="11" t="n">
        <f aca="false">SUMIFS(Data!$D$2:$D$31,Data!$A$2:$A$31,$B32)</f>
        <v>53583902.37</v>
      </c>
      <c r="F32" s="11" t="n">
        <f aca="false">SUMIFS(Data!$E$2:$E$31,Data!$A$2:$A$31,$B32)</f>
        <v>987891.87</v>
      </c>
      <c r="G32" s="16" t="n">
        <f aca="false">IFERROR(F32/E32,0)</f>
        <v>0.018436355440829</v>
      </c>
      <c r="H32" s="11" t="n">
        <f aca="false">AVERAGE(F26:F32)</f>
        <v>1977088.83428571</v>
      </c>
      <c r="I32" s="17" t="n">
        <f aca="false">IFERROR(F32/AVERAGE($F$5:$F$34)-1,0)</f>
        <v>-0.51329289138053</v>
      </c>
    </row>
    <row r="33" customFormat="false" ht="15" hidden="false" customHeight="false" outlineLevel="0" collapsed="false">
      <c r="B33" s="15" t="n">
        <v>46202</v>
      </c>
      <c r="C33" s="10" t="str">
        <f aca="false">TEXT(B33,"ddd")</f>
        <v>Mon</v>
      </c>
      <c r="D33" s="11" t="n">
        <f aca="false">SUMIFS(Data!$C$2:$C$31,Data!$A$2:$A$31,$B33)</f>
        <v>485</v>
      </c>
      <c r="E33" s="11" t="n">
        <f aca="false">SUMIFS(Data!$D$2:$D$31,Data!$A$2:$A$31,$B33)</f>
        <v>119006650.44</v>
      </c>
      <c r="F33" s="11" t="n">
        <f aca="false">SUMIFS(Data!$E$2:$E$31,Data!$A$2:$A$31,$B33)</f>
        <v>1916702.84</v>
      </c>
      <c r="G33" s="16" t="n">
        <f aca="false">IFERROR(F33/E33,0)</f>
        <v>0.0161058464624744</v>
      </c>
      <c r="H33" s="11" t="n">
        <f aca="false">AVERAGE(F27:F33)</f>
        <v>1968521.47428571</v>
      </c>
      <c r="I33" s="17" t="n">
        <f aca="false">IFERROR(F33/AVERAGE($F$5:$F$34)-1,0)</f>
        <v>-0.0556933145536208</v>
      </c>
    </row>
    <row r="34" customFormat="false" ht="15" hidden="false" customHeight="false" outlineLevel="0" collapsed="false">
      <c r="B34" s="15" t="n">
        <v>46203</v>
      </c>
      <c r="C34" s="10" t="str">
        <f aca="false">TEXT(B34,"ddd")</f>
        <v>Tue</v>
      </c>
      <c r="D34" s="11" t="n">
        <f aca="false">SUMIFS(Data!$C$2:$C$31,Data!$A$2:$A$31,$B34)</f>
        <v>545</v>
      </c>
      <c r="E34" s="11" t="n">
        <f aca="false">SUMIFS(Data!$D$2:$D$31,Data!$A$2:$A$31,$B34)</f>
        <v>147836093.29</v>
      </c>
      <c r="F34" s="11" t="n">
        <f aca="false">SUMIFS(Data!$E$2:$E$31,Data!$A$2:$A$31,$B34)</f>
        <v>2326058.59</v>
      </c>
      <c r="G34" s="16" t="n">
        <f aca="false">IFERROR(F34/E34,0)</f>
        <v>0.0157340371910203</v>
      </c>
      <c r="H34" s="11" t="n">
        <f aca="false">AVERAGE(F28:F34)</f>
        <v>2008911.40714286</v>
      </c>
      <c r="I34" s="17" t="n">
        <f aca="false">IFERROR(F34/AVERAGE($F$5:$F$34)-1,0)</f>
        <v>0.145984986007001</v>
      </c>
    </row>
    <row r="35" customFormat="false" ht="15" hidden="false" customHeight="false" outlineLevel="0" collapsed="false">
      <c r="B35" s="18" t="s">
        <v>51</v>
      </c>
      <c r="C35" s="19"/>
      <c r="D35" s="20" t="n">
        <f aca="false">SUM(D5:D34)</f>
        <v>14450</v>
      </c>
      <c r="E35" s="20" t="n">
        <f aca="false">SUM(E5:E34)</f>
        <v>3567495741.4629</v>
      </c>
      <c r="F35" s="20" t="n">
        <f aca="false">SUM(F5:F34)</f>
        <v>60892383.8899</v>
      </c>
      <c r="G35" s="21" t="n">
        <f aca="false">IFERROR(F35/E35,0)</f>
        <v>0.0170686633713907</v>
      </c>
      <c r="H35" s="19"/>
      <c r="I35" s="19"/>
    </row>
    <row r="37" customFormat="false" ht="15" hidden="false" customHeight="false" outlineLevel="0" collapsed="false">
      <c r="B37" s="5" t="s">
        <v>52</v>
      </c>
      <c r="E37" s="22" t="n">
        <f aca="false">AVERAGE(F5:F34)</f>
        <v>2029746.12966333</v>
      </c>
    </row>
    <row r="38" customFormat="false" ht="15" hidden="false" customHeight="false" outlineLevel="0" collapsed="false">
      <c r="B38" s="5" t="s">
        <v>53</v>
      </c>
      <c r="E38" s="22" t="n">
        <f aca="false">STDEV(F5:F34)</f>
        <v>552384.048816853</v>
      </c>
    </row>
    <row r="39" customFormat="false" ht="15" hidden="false" customHeight="false" outlineLevel="0" collapsed="false">
      <c r="B39" s="5" t="s">
        <v>54</v>
      </c>
      <c r="E39" s="23" t="n">
        <f aca="false">IFERROR(E38/E37,0)</f>
        <v>0.272144403058167</v>
      </c>
    </row>
    <row r="40" customFormat="false" ht="15" hidden="false" customHeight="false" outlineLevel="0" collapsed="false">
      <c r="B40" s="5" t="s">
        <v>55</v>
      </c>
      <c r="E40" s="22" t="n">
        <f aca="false">MAX(F5:F34)</f>
        <v>3066199.9</v>
      </c>
    </row>
    <row r="41" customFormat="false" ht="15" hidden="false" customHeight="false" outlineLevel="0" collapsed="false">
      <c r="B41" s="5" t="s">
        <v>56</v>
      </c>
      <c r="E41" s="22" t="n">
        <f aca="false">MIN(F5:F34)</f>
        <v>984081.395</v>
      </c>
    </row>
    <row r="42" customFormat="false" ht="15" hidden="false" customHeight="false" outlineLevel="0" collapsed="false">
      <c r="B42" s="5" t="s">
        <v>57</v>
      </c>
      <c r="E42" s="24" t="n">
        <f aca="false">IFERROR(E40/E41,0)</f>
        <v>3.11579907472999</v>
      </c>
    </row>
  </sheetData>
  <conditionalFormatting sqref="I5:I34">
    <cfRule type="dataBar" priority="2">
      <dataBar showValue="1" minLength="10" maxLength="90">
        <cfvo type="num" val="-0.6"/>
        <cfvo type="num" val="0.6"/>
        <color rgb="FF5B8DEF"/>
      </dataBar>
      <extLst>
        <ext xmlns:x14="http://schemas.microsoft.com/office/spreadsheetml/2009/9/main" uri="{B025F937-C7B1-47D3-B67F-A62EFF666E3E}">
          <x14:id>{53814043-E293-42E7-8190-C5EB30A4C4D2}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3814043-E293-42E7-8190-C5EB30A4C4D2}">
            <x14:dataBar minLength="10" maxLength="90" axisPosition="none" gradient="true">
              <x14:cfvo type="num">
                <xm:f>-0.6</xm:f>
              </x14:cfvo>
              <x14:cfvo type="num">
                <xm:f>0.6</xm:f>
              </x14:cfvo>
              <x14:negativeFillColor rgb="FF5B8DEF"/>
              <x14:axisColor rgb="FF000000"/>
            </x14:dataBar>
          </x14:cfRule>
          <xm:sqref>I5:I34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6"/>
    <col collapsed="false" customWidth="true" hidden="false" outlineLevel="0" max="4" min="3" style="0" width="14"/>
    <col collapsed="false" customWidth="true" hidden="false" outlineLevel="0" max="6" min="5" style="0" width="18"/>
    <col collapsed="false" customWidth="true" hidden="false" outlineLevel="0" max="7" min="7" style="0" width="11"/>
    <col collapsed="false" customWidth="true" hidden="false" outlineLevel="0" max="8" min="8" style="0" width="13"/>
  </cols>
  <sheetData>
    <row r="1" customFormat="false" ht="19.7" hidden="false" customHeight="false" outlineLevel="0" collapsed="false">
      <c r="B1" s="1" t="s">
        <v>58</v>
      </c>
    </row>
    <row r="2" customFormat="false" ht="15" hidden="false" customHeight="false" outlineLevel="0" collapsed="false">
      <c r="B2" s="13" t="s">
        <v>59</v>
      </c>
    </row>
    <row r="4" customFormat="false" ht="15" hidden="false" customHeight="false" outlineLevel="0" collapsed="false">
      <c r="B4" s="14" t="s">
        <v>34</v>
      </c>
      <c r="C4" s="14" t="s">
        <v>60</v>
      </c>
      <c r="D4" s="14" t="s">
        <v>35</v>
      </c>
      <c r="E4" s="14" t="s">
        <v>37</v>
      </c>
      <c r="F4" s="14" t="s">
        <v>61</v>
      </c>
      <c r="G4" s="14" t="s">
        <v>62</v>
      </c>
      <c r="H4" s="14" t="s">
        <v>63</v>
      </c>
    </row>
    <row r="5" customFormat="false" ht="15" hidden="false" customHeight="false" outlineLevel="0" collapsed="false">
      <c r="B5" s="25" t="s">
        <v>38</v>
      </c>
      <c r="C5" s="11" t="n">
        <f aca="false">COUNTIFS(Data!$B$2:$B$31,$B5)</f>
        <v>5</v>
      </c>
      <c r="D5" s="11" t="n">
        <f aca="false">SUMIFS(Data!$C$2:$C$31,Data!$B$2:$B$31,$B5)</f>
        <v>2296</v>
      </c>
      <c r="E5" s="11" t="n">
        <f aca="false">SUMIFS(Data!$E$2:$E$31,Data!$B$2:$B$31,$B5)</f>
        <v>9984828.47</v>
      </c>
      <c r="F5" s="11" t="n">
        <f aca="false">IFERROR(E5/C5,0)</f>
        <v>1996965.694</v>
      </c>
      <c r="G5" s="26" t="n">
        <f aca="false">IFERROR(F5/AVERAGE($F$5:$F$11),0)</f>
        <v>0.984570765977359</v>
      </c>
      <c r="H5" s="17" t="n">
        <f aca="false">G5-1</f>
        <v>-0.0154292340226414</v>
      </c>
    </row>
    <row r="6" customFormat="false" ht="15" hidden="false" customHeight="false" outlineLevel="0" collapsed="false">
      <c r="B6" s="25" t="s">
        <v>39</v>
      </c>
      <c r="C6" s="11" t="n">
        <f aca="false">COUNTIFS(Data!$B$2:$B$31,$B6)</f>
        <v>5</v>
      </c>
      <c r="D6" s="11" t="n">
        <f aca="false">SUMIFS(Data!$C$2:$C$31,Data!$B$2:$B$31,$B6)</f>
        <v>2402</v>
      </c>
      <c r="E6" s="11" t="n">
        <f aca="false">SUMIFS(Data!$E$2:$E$31,Data!$B$2:$B$31,$B6)</f>
        <v>10520663.65</v>
      </c>
      <c r="F6" s="11" t="n">
        <f aca="false">IFERROR(E6/C6,0)</f>
        <v>2104132.73</v>
      </c>
      <c r="G6" s="26" t="n">
        <f aca="false">IFERROR(F6/AVERAGE($F$5:$F$11),0)</f>
        <v>1.03740769304079</v>
      </c>
      <c r="H6" s="17" t="n">
        <f aca="false">G6-1</f>
        <v>0.0374076930407856</v>
      </c>
    </row>
    <row r="7" customFormat="false" ht="15" hidden="false" customHeight="false" outlineLevel="0" collapsed="false">
      <c r="B7" s="25" t="s">
        <v>40</v>
      </c>
      <c r="C7" s="11" t="n">
        <f aca="false">COUNTIFS(Data!$B$2:$B$31,$B7)</f>
        <v>4</v>
      </c>
      <c r="D7" s="11" t="n">
        <f aca="false">SUMIFS(Data!$C$2:$C$31,Data!$B$2:$B$31,$B7)</f>
        <v>2164</v>
      </c>
      <c r="E7" s="11" t="n">
        <f aca="false">SUMIFS(Data!$E$2:$E$31,Data!$B$2:$B$31,$B7)</f>
        <v>9965942.06</v>
      </c>
      <c r="F7" s="11" t="n">
        <f aca="false">IFERROR(E7/C7,0)</f>
        <v>2491485.515</v>
      </c>
      <c r="G7" s="26" t="n">
        <f aca="false">IFERROR(F7/AVERAGE($F$5:$F$11),0)</f>
        <v>1.22838554978453</v>
      </c>
      <c r="H7" s="17" t="n">
        <f aca="false">G7-1</f>
        <v>0.228385549784534</v>
      </c>
    </row>
    <row r="8" customFormat="false" ht="15" hidden="false" customHeight="false" outlineLevel="0" collapsed="false">
      <c r="B8" s="25" t="s">
        <v>41</v>
      </c>
      <c r="C8" s="11" t="n">
        <f aca="false">COUNTIFS(Data!$B$2:$B$31,$B8)</f>
        <v>4</v>
      </c>
      <c r="D8" s="11" t="n">
        <f aca="false">SUMIFS(Data!$C$2:$C$31,Data!$B$2:$B$31,$B8)</f>
        <v>1997</v>
      </c>
      <c r="E8" s="11" t="n">
        <f aca="false">SUMIFS(Data!$E$2:$E$31,Data!$B$2:$B$31,$B8)</f>
        <v>8745555.62</v>
      </c>
      <c r="F8" s="11" t="n">
        <f aca="false">IFERROR(E8/C8,0)</f>
        <v>2186388.905</v>
      </c>
      <c r="G8" s="26" t="n">
        <f aca="false">IFERROR(F8/AVERAGE($F$5:$F$11),0)</f>
        <v>1.07796273385568</v>
      </c>
      <c r="H8" s="17" t="n">
        <f aca="false">G8-1</f>
        <v>0.0779627338556819</v>
      </c>
    </row>
    <row r="9" customFormat="false" ht="15" hidden="false" customHeight="false" outlineLevel="0" collapsed="false">
      <c r="B9" s="25" t="s">
        <v>42</v>
      </c>
      <c r="C9" s="11" t="n">
        <f aca="false">COUNTIFS(Data!$B$2:$B$31,$B9)</f>
        <v>4</v>
      </c>
      <c r="D9" s="11" t="n">
        <f aca="false">SUMIFS(Data!$C$2:$C$31,Data!$B$2:$B$31,$B9)</f>
        <v>2349</v>
      </c>
      <c r="E9" s="11" t="n">
        <f aca="false">SUMIFS(Data!$E$2:$E$31,Data!$B$2:$B$31,$B9)</f>
        <v>10711985.47</v>
      </c>
      <c r="F9" s="11" t="n">
        <f aca="false">IFERROR(E9/C9,0)</f>
        <v>2677996.3675</v>
      </c>
      <c r="G9" s="26" t="n">
        <f aca="false">IFERROR(F9/AVERAGE($F$5:$F$11),0)</f>
        <v>1.32034162767849</v>
      </c>
      <c r="H9" s="17" t="n">
        <f aca="false">G9-1</f>
        <v>0.320341627678486</v>
      </c>
    </row>
    <row r="10" customFormat="false" ht="15" hidden="false" customHeight="false" outlineLevel="0" collapsed="false">
      <c r="B10" s="25" t="s">
        <v>43</v>
      </c>
      <c r="C10" s="11" t="n">
        <f aca="false">COUNTIFS(Data!$B$2:$B$31,$B10)</f>
        <v>4</v>
      </c>
      <c r="D10" s="11" t="n">
        <f aca="false">SUMIFS(Data!$C$2:$C$31,Data!$B$2:$B$31,$B10)</f>
        <v>1802</v>
      </c>
      <c r="E10" s="11" t="n">
        <f aca="false">SUMIFS(Data!$E$2:$E$31,Data!$B$2:$B$31,$B10)</f>
        <v>6668692.6449</v>
      </c>
      <c r="F10" s="11" t="n">
        <f aca="false">IFERROR(E10/C10,0)</f>
        <v>1667173.161225</v>
      </c>
      <c r="G10" s="26" t="n">
        <f aca="false">IFERROR(F10/AVERAGE($F$5:$F$11),0)</f>
        <v>0.821972035521705</v>
      </c>
      <c r="H10" s="17" t="n">
        <f aca="false">G10-1</f>
        <v>-0.178027964478296</v>
      </c>
    </row>
    <row r="11" customFormat="false" ht="15" hidden="false" customHeight="false" outlineLevel="0" collapsed="false">
      <c r="B11" s="25" t="s">
        <v>44</v>
      </c>
      <c r="C11" s="11" t="n">
        <f aca="false">COUNTIFS(Data!$B$2:$B$31,$B11)</f>
        <v>4</v>
      </c>
      <c r="D11" s="11" t="n">
        <f aca="false">SUMIFS(Data!$C$2:$C$31,Data!$B$2:$B$31,$B11)</f>
        <v>1440</v>
      </c>
      <c r="E11" s="11" t="n">
        <f aca="false">SUMIFS(Data!$E$2:$E$31,Data!$B$2:$B$31,$B11)</f>
        <v>4294715.975</v>
      </c>
      <c r="F11" s="11" t="n">
        <f aca="false">IFERROR(E11/C11,0)</f>
        <v>1073678.99375</v>
      </c>
      <c r="G11" s="26" t="n">
        <f aca="false">IFERROR(F11/AVERAGE($F$5:$F$11),0)</f>
        <v>0.529359594141449</v>
      </c>
      <c r="H11" s="17" t="n">
        <f aca="false">G11-1</f>
        <v>-0.470640405858551</v>
      </c>
    </row>
    <row r="13" customFormat="false" ht="15" hidden="false" customHeight="false" outlineLevel="0" collapsed="false">
      <c r="B13" s="5" t="s">
        <v>64</v>
      </c>
      <c r="F13" s="27" t="n">
        <f aca="false">IFERROR(MIN(F5:F11)/MAX(F5:F11)-1,0)</f>
        <v>-0.599073767694347</v>
      </c>
    </row>
    <row r="15" customFormat="false" ht="15" hidden="false" customHeight="false" outlineLevel="0" collapsed="false">
      <c r="B15" s="3" t="s">
        <v>65</v>
      </c>
    </row>
    <row r="16" customFormat="false" ht="15" hidden="false" customHeight="false" outlineLevel="0" collapsed="false">
      <c r="B16" s="6" t="s">
        <v>66</v>
      </c>
    </row>
    <row r="17" customFormat="false" ht="15" hidden="false" customHeight="false" outlineLevel="0" collapsed="false">
      <c r="B17" s="6" t="s">
        <v>67</v>
      </c>
    </row>
    <row r="18" customFormat="false" ht="15" hidden="false" customHeight="false" outlineLevel="0" collapsed="false">
      <c r="B18" s="6" t="s">
        <v>68</v>
      </c>
    </row>
    <row r="19" customFormat="false" ht="15" hidden="false" customHeight="false" outlineLevel="0" collapsed="false">
      <c r="B19" s="6" t="s">
        <v>69</v>
      </c>
    </row>
    <row r="20" customFormat="false" ht="15" hidden="false" customHeight="false" outlineLevel="0" collapsed="false">
      <c r="B20" s="6"/>
    </row>
    <row r="21" customFormat="false" ht="15" hidden="false" customHeight="false" outlineLevel="0" collapsed="false">
      <c r="B21" s="6" t="s">
        <v>70</v>
      </c>
    </row>
    <row r="22" customFormat="false" ht="15" hidden="false" customHeight="false" outlineLevel="0" collapsed="false">
      <c r="B22" s="6" t="s">
        <v>71</v>
      </c>
    </row>
  </sheetData>
  <conditionalFormatting sqref="G5:G11">
    <cfRule type="dataBar" priority="2">
      <dataBar showValue="1" minLength="10" maxLength="90">
        <cfvo type="num" val="0"/>
        <cfvo type="num" val="1.4"/>
        <color rgb="FF8A6D12"/>
      </dataBar>
      <extLst>
        <ext xmlns:x14="http://schemas.microsoft.com/office/spreadsheetml/2009/9/main" uri="{B025F937-C7B1-47D3-B67F-A62EFF666E3E}">
          <x14:id>{51B0E42B-9571-4AD0-B891-87D4D7AA4AB0}</x14:id>
        </ext>
      </extLst>
    </cfRule>
  </conditionalFormatting>
  <conditionalFormatting sqref="H5:H11">
    <cfRule type="cellIs" priority="3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1B0E42B-9571-4AD0-B891-87D4D7AA4AB0}">
            <x14:dataBar minLength="10" maxLength="90" axisPosition="none" gradient="true">
              <x14:cfvo type="num">
                <xm:f>0</xm:f>
              </x14:cfvo>
              <x14:cfvo type="num">
                <xm:f>1.4</xm:f>
              </x14:cfvo>
              <x14:negativeFillColor rgb="FF8A6D12"/>
              <x14:axisColor rgb="FF000000"/>
            </x14:dataBar>
          </x14:cfRule>
          <xm:sqref>G5:G11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4" min="3" style="0" width="6"/>
    <col collapsed="false" customWidth="true" hidden="false" outlineLevel="0" max="5" min="5" style="0" width="18"/>
    <col collapsed="false" customWidth="true" hidden="false" outlineLevel="0" max="6" min="6" style="0" width="56"/>
  </cols>
  <sheetData>
    <row r="1" customFormat="false" ht="19.7" hidden="false" customHeight="false" outlineLevel="0" collapsed="false">
      <c r="B1" s="1" t="s">
        <v>72</v>
      </c>
    </row>
    <row r="2" customFormat="false" ht="15" hidden="false" customHeight="false" outlineLevel="0" collapsed="false">
      <c r="B2" s="13" t="s">
        <v>73</v>
      </c>
    </row>
    <row r="4" customFormat="false" ht="15" hidden="false" customHeight="false" outlineLevel="0" collapsed="false">
      <c r="B4" s="5" t="s">
        <v>74</v>
      </c>
      <c r="E4" s="22" t="n">
        <f aca="false">AVERAGE(Data!$E$2:$E$31)</f>
        <v>2029746.12966333</v>
      </c>
      <c r="F4" s="13" t="s">
        <v>75</v>
      </c>
    </row>
    <row r="5" customFormat="false" ht="15" hidden="false" customHeight="false" outlineLevel="0" collapsed="false">
      <c r="B5" s="5" t="s">
        <v>76</v>
      </c>
      <c r="E5" s="28" t="n">
        <v>0</v>
      </c>
      <c r="F5" s="13" t="s">
        <v>77</v>
      </c>
    </row>
    <row r="6" customFormat="false" ht="15" hidden="false" customHeight="false" outlineLevel="0" collapsed="false">
      <c r="B6" s="5" t="s">
        <v>78</v>
      </c>
      <c r="E6" s="29" t="n">
        <f aca="false">IFERROR(SUM(Data!$E$2:$E$31)/SUM(Data!$D$2:$D$31),0)</f>
        <v>0.0170686633713907</v>
      </c>
      <c r="F6" s="13" t="s">
        <v>79</v>
      </c>
    </row>
    <row r="7" customFormat="false" ht="15" hidden="false" customHeight="false" outlineLevel="0" collapsed="false">
      <c r="B7" s="5" t="s">
        <v>80</v>
      </c>
      <c r="E7" s="28" t="n">
        <v>-0.15</v>
      </c>
      <c r="F7" s="13" t="s">
        <v>81</v>
      </c>
    </row>
    <row r="8" customFormat="false" ht="15" hidden="false" customHeight="false" outlineLevel="0" collapsed="false">
      <c r="B8" s="5" t="s">
        <v>82</v>
      </c>
      <c r="E8" s="28" t="n">
        <v>0.15</v>
      </c>
      <c r="F8" s="13" t="s">
        <v>81</v>
      </c>
    </row>
    <row r="9" customFormat="false" ht="15" hidden="false" customHeight="false" outlineLevel="0" collapsed="false">
      <c r="B9" s="5" t="s">
        <v>83</v>
      </c>
      <c r="E9" s="30" t="n">
        <v>31</v>
      </c>
      <c r="F9" s="13" t="s">
        <v>84</v>
      </c>
    </row>
    <row r="11" customFormat="false" ht="15" hidden="false" customHeight="false" outlineLevel="0" collapsed="false">
      <c r="B11" s="7" t="s">
        <v>85</v>
      </c>
    </row>
    <row r="12" customFormat="false" ht="15" hidden="false" customHeight="false" outlineLevel="0" collapsed="false">
      <c r="B12" s="7" t="s">
        <v>86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1"/>
    <col collapsed="false" customWidth="true" hidden="false" outlineLevel="0" max="3" min="3" style="0" width="13"/>
    <col collapsed="false" customWidth="true" hidden="false" outlineLevel="0" max="4" min="4" style="0" width="14"/>
    <col collapsed="false" customWidth="true" hidden="false" outlineLevel="0" max="5" min="5" style="0" width="18"/>
    <col collapsed="false" customWidth="true" hidden="false" outlineLevel="0" max="7" min="6" style="0" width="17"/>
    <col collapsed="false" customWidth="true" hidden="false" outlineLevel="0" max="8" min="8" style="0" width="20"/>
  </cols>
  <sheetData>
    <row r="1" customFormat="false" ht="19.7" hidden="false" customHeight="false" outlineLevel="0" collapsed="false">
      <c r="B1" s="1" t="s">
        <v>87</v>
      </c>
    </row>
    <row r="2" customFormat="false" ht="15" hidden="false" customHeight="false" outlineLevel="0" collapsed="false">
      <c r="B2" s="13" t="s">
        <v>88</v>
      </c>
    </row>
    <row r="4" customFormat="false" ht="15" hidden="false" customHeight="false" outlineLevel="0" collapsed="false">
      <c r="B4" s="14" t="s">
        <v>33</v>
      </c>
      <c r="C4" s="14" t="s">
        <v>34</v>
      </c>
      <c r="D4" s="14" t="s">
        <v>89</v>
      </c>
      <c r="E4" s="14" t="s">
        <v>90</v>
      </c>
      <c r="F4" s="14" t="s">
        <v>91</v>
      </c>
      <c r="G4" s="14" t="s">
        <v>92</v>
      </c>
      <c r="H4" s="14" t="s">
        <v>93</v>
      </c>
    </row>
    <row r="5" customFormat="false" ht="15" hidden="false" customHeight="false" outlineLevel="0" collapsed="false">
      <c r="B5" s="15" t="n">
        <v>46204</v>
      </c>
      <c r="C5" s="10" t="str">
        <f aca="false">TEXT(B5,"dddd")</f>
        <v>Wednesday</v>
      </c>
      <c r="D5" s="26" t="n">
        <f aca="false">IFERROR(INDEX('Weekday Index'!$G$5:$G$11,MATCH(C5,'Weekday Index'!$B$5:$B$11,0)),1)</f>
        <v>1.22838554978453</v>
      </c>
      <c r="E5" s="11" t="n">
        <f aca="false">Assumptions!$E$4*D5*(1+Assumptions!$E$5)</f>
        <v>2493310.81540952</v>
      </c>
      <c r="F5" s="11" t="n">
        <f aca="false">E5*(1+Assumptions!$E$7)</f>
        <v>2119314.1930981</v>
      </c>
      <c r="G5" s="11" t="n">
        <f aca="false">E5*(1+Assumptions!$E$8)</f>
        <v>2867307.43772095</v>
      </c>
      <c r="H5" s="11" t="n">
        <f aca="false">E5</f>
        <v>2493310.81540952</v>
      </c>
    </row>
    <row r="6" customFormat="false" ht="15" hidden="false" customHeight="false" outlineLevel="0" collapsed="false">
      <c r="B6" s="15" t="n">
        <v>46205</v>
      </c>
      <c r="C6" s="10" t="str">
        <f aca="false">TEXT(B6,"dddd")</f>
        <v>Thursday</v>
      </c>
      <c r="D6" s="26" t="n">
        <f aca="false">IFERROR(INDEX('Weekday Index'!$G$5:$G$11,MATCH(C6,'Weekday Index'!$B$5:$B$11,0)),1)</f>
        <v>1.07796273385568</v>
      </c>
      <c r="E6" s="11" t="n">
        <f aca="false">Assumptions!$E$4*D6*(1+Assumptions!$E$5)</f>
        <v>2187990.68696488</v>
      </c>
      <c r="F6" s="11" t="n">
        <f aca="false">E6*(1+Assumptions!$E$7)</f>
        <v>1859792.08392014</v>
      </c>
      <c r="G6" s="11" t="n">
        <f aca="false">E6*(1+Assumptions!$E$8)</f>
        <v>2516189.29000961</v>
      </c>
      <c r="H6" s="11" t="n">
        <f aca="false">H5+E6</f>
        <v>4681301.5023744</v>
      </c>
    </row>
    <row r="7" customFormat="false" ht="15" hidden="false" customHeight="false" outlineLevel="0" collapsed="false">
      <c r="B7" s="15" t="n">
        <v>46206</v>
      </c>
      <c r="C7" s="10" t="str">
        <f aca="false">TEXT(B7,"dddd")</f>
        <v>Friday</v>
      </c>
      <c r="D7" s="26" t="n">
        <f aca="false">IFERROR(INDEX('Weekday Index'!$G$5:$G$11,MATCH(C7,'Weekday Index'!$B$5:$B$11,0)),1)</f>
        <v>1.32034162767849</v>
      </c>
      <c r="E7" s="11" t="n">
        <f aca="false">Assumptions!$E$4*D7*(1+Assumptions!$E$5)</f>
        <v>2679958.30861379</v>
      </c>
      <c r="F7" s="11" t="n">
        <f aca="false">E7*(1+Assumptions!$E$7)</f>
        <v>2277964.56232172</v>
      </c>
      <c r="G7" s="11" t="n">
        <f aca="false">E7*(1+Assumptions!$E$8)</f>
        <v>3081952.05490586</v>
      </c>
      <c r="H7" s="11" t="n">
        <f aca="false">H6+E7</f>
        <v>7361259.81098819</v>
      </c>
    </row>
    <row r="8" customFormat="false" ht="15" hidden="false" customHeight="false" outlineLevel="0" collapsed="false">
      <c r="B8" s="15" t="n">
        <v>46207</v>
      </c>
      <c r="C8" s="10" t="str">
        <f aca="false">TEXT(B8,"dddd")</f>
        <v>Saturday</v>
      </c>
      <c r="D8" s="26" t="n">
        <f aca="false">IFERROR(INDEX('Weekday Index'!$G$5:$G$11,MATCH(C8,'Weekday Index'!$B$5:$B$11,0)),1)</f>
        <v>0.821972035521705</v>
      </c>
      <c r="E8" s="11" t="n">
        <f aca="false">Assumptions!$E$4*D8*(1+Assumptions!$E$5)</f>
        <v>1668394.55779167</v>
      </c>
      <c r="F8" s="11" t="n">
        <f aca="false">E8*(1+Assumptions!$E$7)</f>
        <v>1418135.37412292</v>
      </c>
      <c r="G8" s="11" t="n">
        <f aca="false">E8*(1+Assumptions!$E$8)</f>
        <v>1918653.74146042</v>
      </c>
      <c r="H8" s="11" t="n">
        <f aca="false">H7+E8</f>
        <v>9029654.36877986</v>
      </c>
    </row>
    <row r="9" customFormat="false" ht="15" hidden="false" customHeight="false" outlineLevel="0" collapsed="false">
      <c r="B9" s="15" t="n">
        <v>46208</v>
      </c>
      <c r="C9" s="10" t="str">
        <f aca="false">TEXT(B9,"dddd")</f>
        <v>Sunday</v>
      </c>
      <c r="D9" s="26" t="n">
        <f aca="false">IFERROR(INDEX('Weekday Index'!$G$5:$G$11,MATCH(C9,'Weekday Index'!$B$5:$B$11,0)),1)</f>
        <v>0.529359594141449</v>
      </c>
      <c r="E9" s="11" t="n">
        <f aca="false">Assumptions!$E$4*D9*(1+Assumptions!$E$5)</f>
        <v>1074465.58740876</v>
      </c>
      <c r="F9" s="11" t="n">
        <f aca="false">E9*(1+Assumptions!$E$7)</f>
        <v>913295.749297445</v>
      </c>
      <c r="G9" s="11" t="n">
        <f aca="false">E9*(1+Assumptions!$E$8)</f>
        <v>1235635.42552007</v>
      </c>
      <c r="H9" s="11" t="n">
        <f aca="false">H8+E9</f>
        <v>10104119.9561886</v>
      </c>
    </row>
    <row r="10" customFormat="false" ht="15" hidden="false" customHeight="false" outlineLevel="0" collapsed="false">
      <c r="B10" s="15" t="n">
        <v>46209</v>
      </c>
      <c r="C10" s="10" t="str">
        <f aca="false">TEXT(B10,"dddd")</f>
        <v>Monday</v>
      </c>
      <c r="D10" s="26" t="n">
        <f aca="false">IFERROR(INDEX('Weekday Index'!$G$5:$G$11,MATCH(C10,'Weekday Index'!$B$5:$B$11,0)),1)</f>
        <v>0.984570765977359</v>
      </c>
      <c r="E10" s="11" t="n">
        <f aca="false">Assumptions!$E$4*D10*(1+Assumptions!$E$5)</f>
        <v>1998428.70162221</v>
      </c>
      <c r="F10" s="11" t="n">
        <f aca="false">E10*(1+Assumptions!$E$7)</f>
        <v>1698664.39637888</v>
      </c>
      <c r="G10" s="11" t="n">
        <f aca="false">E10*(1+Assumptions!$E$8)</f>
        <v>2298193.00686554</v>
      </c>
      <c r="H10" s="11" t="n">
        <f aca="false">H9+E10</f>
        <v>12102548.6578108</v>
      </c>
    </row>
    <row r="11" customFormat="false" ht="15" hidden="false" customHeight="false" outlineLevel="0" collapsed="false">
      <c r="B11" s="15" t="n">
        <v>46210</v>
      </c>
      <c r="C11" s="10" t="str">
        <f aca="false">TEXT(B11,"dddd")</f>
        <v>Tuesday</v>
      </c>
      <c r="D11" s="26" t="n">
        <f aca="false">IFERROR(INDEX('Weekday Index'!$G$5:$G$11,MATCH(C11,'Weekday Index'!$B$5:$B$11,0)),1)</f>
        <v>1.03740769304079</v>
      </c>
      <c r="E11" s="11" t="n">
        <f aca="false">Assumptions!$E$4*D11*(1+Assumptions!$E$5)</f>
        <v>2105674.2498325</v>
      </c>
      <c r="F11" s="11" t="n">
        <f aca="false">E11*(1+Assumptions!$E$7)</f>
        <v>1789823.11235763</v>
      </c>
      <c r="G11" s="11" t="n">
        <f aca="false">E11*(1+Assumptions!$E$8)</f>
        <v>2421525.38730738</v>
      </c>
      <c r="H11" s="11" t="n">
        <f aca="false">H10+E11</f>
        <v>14208222.9076433</v>
      </c>
    </row>
    <row r="12" customFormat="false" ht="15" hidden="false" customHeight="false" outlineLevel="0" collapsed="false">
      <c r="B12" s="15" t="n">
        <v>46211</v>
      </c>
      <c r="C12" s="10" t="str">
        <f aca="false">TEXT(B12,"dddd")</f>
        <v>Wednesday</v>
      </c>
      <c r="D12" s="26" t="n">
        <f aca="false">IFERROR(INDEX('Weekday Index'!$G$5:$G$11,MATCH(C12,'Weekday Index'!$B$5:$B$11,0)),1)</f>
        <v>1.22838554978453</v>
      </c>
      <c r="E12" s="11" t="n">
        <f aca="false">Assumptions!$E$4*D12*(1+Assumptions!$E$5)</f>
        <v>2493310.81540952</v>
      </c>
      <c r="F12" s="11" t="n">
        <f aca="false">E12*(1+Assumptions!$E$7)</f>
        <v>2119314.1930981</v>
      </c>
      <c r="G12" s="11" t="n">
        <f aca="false">E12*(1+Assumptions!$E$8)</f>
        <v>2867307.43772095</v>
      </c>
      <c r="H12" s="11" t="n">
        <f aca="false">H11+E12</f>
        <v>16701533.7230529</v>
      </c>
    </row>
    <row r="13" customFormat="false" ht="15" hidden="false" customHeight="false" outlineLevel="0" collapsed="false">
      <c r="B13" s="15" t="n">
        <v>46212</v>
      </c>
      <c r="C13" s="10" t="str">
        <f aca="false">TEXT(B13,"dddd")</f>
        <v>Thursday</v>
      </c>
      <c r="D13" s="26" t="n">
        <f aca="false">IFERROR(INDEX('Weekday Index'!$G$5:$G$11,MATCH(C13,'Weekday Index'!$B$5:$B$11,0)),1)</f>
        <v>1.07796273385568</v>
      </c>
      <c r="E13" s="11" t="n">
        <f aca="false">Assumptions!$E$4*D13*(1+Assumptions!$E$5)</f>
        <v>2187990.68696488</v>
      </c>
      <c r="F13" s="11" t="n">
        <f aca="false">E13*(1+Assumptions!$E$7)</f>
        <v>1859792.08392014</v>
      </c>
      <c r="G13" s="11" t="n">
        <f aca="false">E13*(1+Assumptions!$E$8)</f>
        <v>2516189.29000961</v>
      </c>
      <c r="H13" s="11" t="n">
        <f aca="false">H12+E13</f>
        <v>18889524.4100177</v>
      </c>
    </row>
    <row r="14" customFormat="false" ht="15" hidden="false" customHeight="false" outlineLevel="0" collapsed="false">
      <c r="B14" s="15" t="n">
        <v>46213</v>
      </c>
      <c r="C14" s="10" t="str">
        <f aca="false">TEXT(B14,"dddd")</f>
        <v>Friday</v>
      </c>
      <c r="D14" s="26" t="n">
        <f aca="false">IFERROR(INDEX('Weekday Index'!$G$5:$G$11,MATCH(C14,'Weekday Index'!$B$5:$B$11,0)),1)</f>
        <v>1.32034162767849</v>
      </c>
      <c r="E14" s="11" t="n">
        <f aca="false">Assumptions!$E$4*D14*(1+Assumptions!$E$5)</f>
        <v>2679958.30861379</v>
      </c>
      <c r="F14" s="11" t="n">
        <f aca="false">E14*(1+Assumptions!$E$7)</f>
        <v>2277964.56232172</v>
      </c>
      <c r="G14" s="11" t="n">
        <f aca="false">E14*(1+Assumptions!$E$8)</f>
        <v>3081952.05490586</v>
      </c>
      <c r="H14" s="11" t="n">
        <f aca="false">H13+E14</f>
        <v>21569482.7186315</v>
      </c>
    </row>
    <row r="15" customFormat="false" ht="15" hidden="false" customHeight="false" outlineLevel="0" collapsed="false">
      <c r="B15" s="15" t="n">
        <v>46214</v>
      </c>
      <c r="C15" s="10" t="str">
        <f aca="false">TEXT(B15,"dddd")</f>
        <v>Saturday</v>
      </c>
      <c r="D15" s="26" t="n">
        <f aca="false">IFERROR(INDEX('Weekday Index'!$G$5:$G$11,MATCH(C15,'Weekday Index'!$B$5:$B$11,0)),1)</f>
        <v>0.821972035521705</v>
      </c>
      <c r="E15" s="11" t="n">
        <f aca="false">Assumptions!$E$4*D15*(1+Assumptions!$E$5)</f>
        <v>1668394.55779167</v>
      </c>
      <c r="F15" s="11" t="n">
        <f aca="false">E15*(1+Assumptions!$E$7)</f>
        <v>1418135.37412292</v>
      </c>
      <c r="G15" s="11" t="n">
        <f aca="false">E15*(1+Assumptions!$E$8)</f>
        <v>1918653.74146042</v>
      </c>
      <c r="H15" s="11" t="n">
        <f aca="false">H14+E15</f>
        <v>23237877.2764232</v>
      </c>
    </row>
    <row r="16" customFormat="false" ht="15" hidden="false" customHeight="false" outlineLevel="0" collapsed="false">
      <c r="B16" s="15" t="n">
        <v>46215</v>
      </c>
      <c r="C16" s="10" t="str">
        <f aca="false">TEXT(B16,"dddd")</f>
        <v>Sunday</v>
      </c>
      <c r="D16" s="26" t="n">
        <f aca="false">IFERROR(INDEX('Weekday Index'!$G$5:$G$11,MATCH(C16,'Weekday Index'!$B$5:$B$11,0)),1)</f>
        <v>0.529359594141449</v>
      </c>
      <c r="E16" s="11" t="n">
        <f aca="false">Assumptions!$E$4*D16*(1+Assumptions!$E$5)</f>
        <v>1074465.58740876</v>
      </c>
      <c r="F16" s="11" t="n">
        <f aca="false">E16*(1+Assumptions!$E$7)</f>
        <v>913295.749297445</v>
      </c>
      <c r="G16" s="11" t="n">
        <f aca="false">E16*(1+Assumptions!$E$8)</f>
        <v>1235635.42552007</v>
      </c>
      <c r="H16" s="11" t="n">
        <f aca="false">H15+E16</f>
        <v>24312342.863832</v>
      </c>
    </row>
    <row r="17" customFormat="false" ht="15" hidden="false" customHeight="false" outlineLevel="0" collapsed="false">
      <c r="B17" s="15" t="n">
        <v>46216</v>
      </c>
      <c r="C17" s="10" t="str">
        <f aca="false">TEXT(B17,"dddd")</f>
        <v>Monday</v>
      </c>
      <c r="D17" s="26" t="n">
        <f aca="false">IFERROR(INDEX('Weekday Index'!$G$5:$G$11,MATCH(C17,'Weekday Index'!$B$5:$B$11,0)),1)</f>
        <v>0.984570765977359</v>
      </c>
      <c r="E17" s="11" t="n">
        <f aca="false">Assumptions!$E$4*D17*(1+Assumptions!$E$5)</f>
        <v>1998428.70162221</v>
      </c>
      <c r="F17" s="11" t="n">
        <f aca="false">E17*(1+Assumptions!$E$7)</f>
        <v>1698664.39637888</v>
      </c>
      <c r="G17" s="11" t="n">
        <f aca="false">E17*(1+Assumptions!$E$8)</f>
        <v>2298193.00686554</v>
      </c>
      <c r="H17" s="11" t="n">
        <f aca="false">H16+E17</f>
        <v>26310771.5654542</v>
      </c>
    </row>
    <row r="18" customFormat="false" ht="15" hidden="false" customHeight="false" outlineLevel="0" collapsed="false">
      <c r="B18" s="15" t="n">
        <v>46217</v>
      </c>
      <c r="C18" s="10" t="str">
        <f aca="false">TEXT(B18,"dddd")</f>
        <v>Tuesday</v>
      </c>
      <c r="D18" s="26" t="n">
        <f aca="false">IFERROR(INDEX('Weekday Index'!$G$5:$G$11,MATCH(C18,'Weekday Index'!$B$5:$B$11,0)),1)</f>
        <v>1.03740769304079</v>
      </c>
      <c r="E18" s="11" t="n">
        <f aca="false">Assumptions!$E$4*D18*(1+Assumptions!$E$5)</f>
        <v>2105674.2498325</v>
      </c>
      <c r="F18" s="11" t="n">
        <f aca="false">E18*(1+Assumptions!$E$7)</f>
        <v>1789823.11235763</v>
      </c>
      <c r="G18" s="11" t="n">
        <f aca="false">E18*(1+Assumptions!$E$8)</f>
        <v>2421525.38730738</v>
      </c>
      <c r="H18" s="11" t="n">
        <f aca="false">H17+E18</f>
        <v>28416445.8152867</v>
      </c>
    </row>
    <row r="19" customFormat="false" ht="15" hidden="false" customHeight="false" outlineLevel="0" collapsed="false">
      <c r="B19" s="15" t="n">
        <v>46218</v>
      </c>
      <c r="C19" s="10" t="str">
        <f aca="false">TEXT(B19,"dddd")</f>
        <v>Wednesday</v>
      </c>
      <c r="D19" s="26" t="n">
        <f aca="false">IFERROR(INDEX('Weekday Index'!$G$5:$G$11,MATCH(C19,'Weekday Index'!$B$5:$B$11,0)),1)</f>
        <v>1.22838554978453</v>
      </c>
      <c r="E19" s="11" t="n">
        <f aca="false">Assumptions!$E$4*D19*(1+Assumptions!$E$5)</f>
        <v>2493310.81540952</v>
      </c>
      <c r="F19" s="11" t="n">
        <f aca="false">E19*(1+Assumptions!$E$7)</f>
        <v>2119314.1930981</v>
      </c>
      <c r="G19" s="11" t="n">
        <f aca="false">E19*(1+Assumptions!$E$8)</f>
        <v>2867307.43772095</v>
      </c>
      <c r="H19" s="11" t="n">
        <f aca="false">H18+E19</f>
        <v>30909756.6306962</v>
      </c>
    </row>
    <row r="20" customFormat="false" ht="15" hidden="false" customHeight="false" outlineLevel="0" collapsed="false">
      <c r="B20" s="15" t="n">
        <v>46219</v>
      </c>
      <c r="C20" s="10" t="str">
        <f aca="false">TEXT(B20,"dddd")</f>
        <v>Thursday</v>
      </c>
      <c r="D20" s="26" t="n">
        <f aca="false">IFERROR(INDEX('Weekday Index'!$G$5:$G$11,MATCH(C20,'Weekday Index'!$B$5:$B$11,0)),1)</f>
        <v>1.07796273385568</v>
      </c>
      <c r="E20" s="11" t="n">
        <f aca="false">Assumptions!$E$4*D20*(1+Assumptions!$E$5)</f>
        <v>2187990.68696488</v>
      </c>
      <c r="F20" s="11" t="n">
        <f aca="false">E20*(1+Assumptions!$E$7)</f>
        <v>1859792.08392014</v>
      </c>
      <c r="G20" s="11" t="n">
        <f aca="false">E20*(1+Assumptions!$E$8)</f>
        <v>2516189.29000961</v>
      </c>
      <c r="H20" s="11" t="n">
        <f aca="false">H19+E20</f>
        <v>33097747.3176611</v>
      </c>
    </row>
    <row r="21" customFormat="false" ht="15" hidden="false" customHeight="false" outlineLevel="0" collapsed="false">
      <c r="B21" s="15" t="n">
        <v>46220</v>
      </c>
      <c r="C21" s="10" t="str">
        <f aca="false">TEXT(B21,"dddd")</f>
        <v>Friday</v>
      </c>
      <c r="D21" s="26" t="n">
        <f aca="false">IFERROR(INDEX('Weekday Index'!$G$5:$G$11,MATCH(C21,'Weekday Index'!$B$5:$B$11,0)),1)</f>
        <v>1.32034162767849</v>
      </c>
      <c r="E21" s="11" t="n">
        <f aca="false">Assumptions!$E$4*D21*(1+Assumptions!$E$5)</f>
        <v>2679958.30861379</v>
      </c>
      <c r="F21" s="11" t="n">
        <f aca="false">E21*(1+Assumptions!$E$7)</f>
        <v>2277964.56232172</v>
      </c>
      <c r="G21" s="11" t="n">
        <f aca="false">E21*(1+Assumptions!$E$8)</f>
        <v>3081952.05490586</v>
      </c>
      <c r="H21" s="11" t="n">
        <f aca="false">H20+E21</f>
        <v>35777705.6262749</v>
      </c>
    </row>
    <row r="22" customFormat="false" ht="15" hidden="false" customHeight="false" outlineLevel="0" collapsed="false">
      <c r="B22" s="15" t="n">
        <v>46221</v>
      </c>
      <c r="C22" s="10" t="str">
        <f aca="false">TEXT(B22,"dddd")</f>
        <v>Saturday</v>
      </c>
      <c r="D22" s="26" t="n">
        <f aca="false">IFERROR(INDEX('Weekday Index'!$G$5:$G$11,MATCH(C22,'Weekday Index'!$B$5:$B$11,0)),1)</f>
        <v>0.821972035521705</v>
      </c>
      <c r="E22" s="11" t="n">
        <f aca="false">Assumptions!$E$4*D22*(1+Assumptions!$E$5)</f>
        <v>1668394.55779167</v>
      </c>
      <c r="F22" s="11" t="n">
        <f aca="false">E22*(1+Assumptions!$E$7)</f>
        <v>1418135.37412292</v>
      </c>
      <c r="G22" s="11" t="n">
        <f aca="false">E22*(1+Assumptions!$E$8)</f>
        <v>1918653.74146042</v>
      </c>
      <c r="H22" s="11" t="n">
        <f aca="false">H21+E22</f>
        <v>37446100.1840665</v>
      </c>
    </row>
    <row r="23" customFormat="false" ht="15" hidden="false" customHeight="false" outlineLevel="0" collapsed="false">
      <c r="B23" s="15" t="n">
        <v>46222</v>
      </c>
      <c r="C23" s="10" t="str">
        <f aca="false">TEXT(B23,"dddd")</f>
        <v>Sunday</v>
      </c>
      <c r="D23" s="26" t="n">
        <f aca="false">IFERROR(INDEX('Weekday Index'!$G$5:$G$11,MATCH(C23,'Weekday Index'!$B$5:$B$11,0)),1)</f>
        <v>0.529359594141449</v>
      </c>
      <c r="E23" s="11" t="n">
        <f aca="false">Assumptions!$E$4*D23*(1+Assumptions!$E$5)</f>
        <v>1074465.58740876</v>
      </c>
      <c r="F23" s="11" t="n">
        <f aca="false">E23*(1+Assumptions!$E$7)</f>
        <v>913295.749297445</v>
      </c>
      <c r="G23" s="11" t="n">
        <f aca="false">E23*(1+Assumptions!$E$8)</f>
        <v>1235635.42552007</v>
      </c>
      <c r="H23" s="11" t="n">
        <f aca="false">H22+E23</f>
        <v>38520565.7714753</v>
      </c>
    </row>
    <row r="24" customFormat="false" ht="15" hidden="false" customHeight="false" outlineLevel="0" collapsed="false">
      <c r="B24" s="15" t="n">
        <v>46223</v>
      </c>
      <c r="C24" s="10" t="str">
        <f aca="false">TEXT(B24,"dddd")</f>
        <v>Monday</v>
      </c>
      <c r="D24" s="26" t="n">
        <f aca="false">IFERROR(INDEX('Weekday Index'!$G$5:$G$11,MATCH(C24,'Weekday Index'!$B$5:$B$11,0)),1)</f>
        <v>0.984570765977359</v>
      </c>
      <c r="E24" s="11" t="n">
        <f aca="false">Assumptions!$E$4*D24*(1+Assumptions!$E$5)</f>
        <v>1998428.70162221</v>
      </c>
      <c r="F24" s="11" t="n">
        <f aca="false">E24*(1+Assumptions!$E$7)</f>
        <v>1698664.39637888</v>
      </c>
      <c r="G24" s="11" t="n">
        <f aca="false">E24*(1+Assumptions!$E$8)</f>
        <v>2298193.00686554</v>
      </c>
      <c r="H24" s="11" t="n">
        <f aca="false">H23+E24</f>
        <v>40518994.4730975</v>
      </c>
    </row>
    <row r="25" customFormat="false" ht="15" hidden="false" customHeight="false" outlineLevel="0" collapsed="false">
      <c r="B25" s="15" t="n">
        <v>46224</v>
      </c>
      <c r="C25" s="10" t="str">
        <f aca="false">TEXT(B25,"dddd")</f>
        <v>Tuesday</v>
      </c>
      <c r="D25" s="26" t="n">
        <f aca="false">IFERROR(INDEX('Weekday Index'!$G$5:$G$11,MATCH(C25,'Weekday Index'!$B$5:$B$11,0)),1)</f>
        <v>1.03740769304079</v>
      </c>
      <c r="E25" s="11" t="n">
        <f aca="false">Assumptions!$E$4*D25*(1+Assumptions!$E$5)</f>
        <v>2105674.2498325</v>
      </c>
      <c r="F25" s="11" t="n">
        <f aca="false">E25*(1+Assumptions!$E$7)</f>
        <v>1789823.11235763</v>
      </c>
      <c r="G25" s="11" t="n">
        <f aca="false">E25*(1+Assumptions!$E$8)</f>
        <v>2421525.38730738</v>
      </c>
      <c r="H25" s="11" t="n">
        <f aca="false">H24+E25</f>
        <v>42624668.72293</v>
      </c>
    </row>
    <row r="26" customFormat="false" ht="15" hidden="false" customHeight="false" outlineLevel="0" collapsed="false">
      <c r="B26" s="15" t="n">
        <v>46225</v>
      </c>
      <c r="C26" s="10" t="str">
        <f aca="false">TEXT(B26,"dddd")</f>
        <v>Wednesday</v>
      </c>
      <c r="D26" s="26" t="n">
        <f aca="false">IFERROR(INDEX('Weekday Index'!$G$5:$G$11,MATCH(C26,'Weekday Index'!$B$5:$B$11,0)),1)</f>
        <v>1.22838554978453</v>
      </c>
      <c r="E26" s="11" t="n">
        <f aca="false">Assumptions!$E$4*D26*(1+Assumptions!$E$5)</f>
        <v>2493310.81540952</v>
      </c>
      <c r="F26" s="11" t="n">
        <f aca="false">E26*(1+Assumptions!$E$7)</f>
        <v>2119314.1930981</v>
      </c>
      <c r="G26" s="11" t="n">
        <f aca="false">E26*(1+Assumptions!$E$8)</f>
        <v>2867307.43772095</v>
      </c>
      <c r="H26" s="11" t="n">
        <f aca="false">H25+E26</f>
        <v>45117979.5383395</v>
      </c>
    </row>
    <row r="27" customFormat="false" ht="15" hidden="false" customHeight="false" outlineLevel="0" collapsed="false">
      <c r="B27" s="15" t="n">
        <v>46226</v>
      </c>
      <c r="C27" s="10" t="str">
        <f aca="false">TEXT(B27,"dddd")</f>
        <v>Thursday</v>
      </c>
      <c r="D27" s="26" t="n">
        <f aca="false">IFERROR(INDEX('Weekday Index'!$G$5:$G$11,MATCH(C27,'Weekday Index'!$B$5:$B$11,0)),1)</f>
        <v>1.07796273385568</v>
      </c>
      <c r="E27" s="11" t="n">
        <f aca="false">Assumptions!$E$4*D27*(1+Assumptions!$E$5)</f>
        <v>2187990.68696488</v>
      </c>
      <c r="F27" s="11" t="n">
        <f aca="false">E27*(1+Assumptions!$E$7)</f>
        <v>1859792.08392014</v>
      </c>
      <c r="G27" s="11" t="n">
        <f aca="false">E27*(1+Assumptions!$E$8)</f>
        <v>2516189.29000961</v>
      </c>
      <c r="H27" s="11" t="n">
        <f aca="false">H26+E27</f>
        <v>47305970.2253044</v>
      </c>
    </row>
    <row r="28" customFormat="false" ht="15" hidden="false" customHeight="false" outlineLevel="0" collapsed="false">
      <c r="B28" s="15" t="n">
        <v>46227</v>
      </c>
      <c r="C28" s="10" t="str">
        <f aca="false">TEXT(B28,"dddd")</f>
        <v>Friday</v>
      </c>
      <c r="D28" s="26" t="n">
        <f aca="false">IFERROR(INDEX('Weekday Index'!$G$5:$G$11,MATCH(C28,'Weekday Index'!$B$5:$B$11,0)),1)</f>
        <v>1.32034162767849</v>
      </c>
      <c r="E28" s="11" t="n">
        <f aca="false">Assumptions!$E$4*D28*(1+Assumptions!$E$5)</f>
        <v>2679958.30861379</v>
      </c>
      <c r="F28" s="11" t="n">
        <f aca="false">E28*(1+Assumptions!$E$7)</f>
        <v>2277964.56232172</v>
      </c>
      <c r="G28" s="11" t="n">
        <f aca="false">E28*(1+Assumptions!$E$8)</f>
        <v>3081952.05490586</v>
      </c>
      <c r="H28" s="11" t="n">
        <f aca="false">H27+E28</f>
        <v>49985928.5339182</v>
      </c>
    </row>
    <row r="29" customFormat="false" ht="15" hidden="false" customHeight="false" outlineLevel="0" collapsed="false">
      <c r="B29" s="15" t="n">
        <v>46228</v>
      </c>
      <c r="C29" s="10" t="str">
        <f aca="false">TEXT(B29,"dddd")</f>
        <v>Saturday</v>
      </c>
      <c r="D29" s="26" t="n">
        <f aca="false">IFERROR(INDEX('Weekday Index'!$G$5:$G$11,MATCH(C29,'Weekday Index'!$B$5:$B$11,0)),1)</f>
        <v>0.821972035521705</v>
      </c>
      <c r="E29" s="11" t="n">
        <f aca="false">Assumptions!$E$4*D29*(1+Assumptions!$E$5)</f>
        <v>1668394.55779167</v>
      </c>
      <c r="F29" s="11" t="n">
        <f aca="false">E29*(1+Assumptions!$E$7)</f>
        <v>1418135.37412292</v>
      </c>
      <c r="G29" s="11" t="n">
        <f aca="false">E29*(1+Assumptions!$E$8)</f>
        <v>1918653.74146042</v>
      </c>
      <c r="H29" s="11" t="n">
        <f aca="false">H28+E29</f>
        <v>51654323.0917099</v>
      </c>
    </row>
    <row r="30" customFormat="false" ht="15" hidden="false" customHeight="false" outlineLevel="0" collapsed="false">
      <c r="B30" s="15" t="n">
        <v>46229</v>
      </c>
      <c r="C30" s="10" t="str">
        <f aca="false">TEXT(B30,"dddd")</f>
        <v>Sunday</v>
      </c>
      <c r="D30" s="26" t="n">
        <f aca="false">IFERROR(INDEX('Weekday Index'!$G$5:$G$11,MATCH(C30,'Weekday Index'!$B$5:$B$11,0)),1)</f>
        <v>0.529359594141449</v>
      </c>
      <c r="E30" s="11" t="n">
        <f aca="false">Assumptions!$E$4*D30*(1+Assumptions!$E$5)</f>
        <v>1074465.58740876</v>
      </c>
      <c r="F30" s="11" t="n">
        <f aca="false">E30*(1+Assumptions!$E$7)</f>
        <v>913295.749297445</v>
      </c>
      <c r="G30" s="11" t="n">
        <f aca="false">E30*(1+Assumptions!$E$8)</f>
        <v>1235635.42552007</v>
      </c>
      <c r="H30" s="11" t="n">
        <f aca="false">H29+E30</f>
        <v>52728788.6791186</v>
      </c>
    </row>
    <row r="31" customFormat="false" ht="15" hidden="false" customHeight="false" outlineLevel="0" collapsed="false">
      <c r="B31" s="15" t="n">
        <v>46230</v>
      </c>
      <c r="C31" s="10" t="str">
        <f aca="false">TEXT(B31,"dddd")</f>
        <v>Monday</v>
      </c>
      <c r="D31" s="26" t="n">
        <f aca="false">IFERROR(INDEX('Weekday Index'!$G$5:$G$11,MATCH(C31,'Weekday Index'!$B$5:$B$11,0)),1)</f>
        <v>0.984570765977359</v>
      </c>
      <c r="E31" s="11" t="n">
        <f aca="false">Assumptions!$E$4*D31*(1+Assumptions!$E$5)</f>
        <v>1998428.70162221</v>
      </c>
      <c r="F31" s="11" t="n">
        <f aca="false">E31*(1+Assumptions!$E$7)</f>
        <v>1698664.39637888</v>
      </c>
      <c r="G31" s="11" t="n">
        <f aca="false">E31*(1+Assumptions!$E$8)</f>
        <v>2298193.00686554</v>
      </c>
      <c r="H31" s="11" t="n">
        <f aca="false">H30+E31</f>
        <v>54727217.3807408</v>
      </c>
    </row>
    <row r="32" customFormat="false" ht="15" hidden="false" customHeight="false" outlineLevel="0" collapsed="false">
      <c r="B32" s="15" t="n">
        <v>46231</v>
      </c>
      <c r="C32" s="10" t="str">
        <f aca="false">TEXT(B32,"dddd")</f>
        <v>Tuesday</v>
      </c>
      <c r="D32" s="26" t="n">
        <f aca="false">IFERROR(INDEX('Weekday Index'!$G$5:$G$11,MATCH(C32,'Weekday Index'!$B$5:$B$11,0)),1)</f>
        <v>1.03740769304079</v>
      </c>
      <c r="E32" s="11" t="n">
        <f aca="false">Assumptions!$E$4*D32*(1+Assumptions!$E$5)</f>
        <v>2105674.2498325</v>
      </c>
      <c r="F32" s="11" t="n">
        <f aca="false">E32*(1+Assumptions!$E$7)</f>
        <v>1789823.11235763</v>
      </c>
      <c r="G32" s="11" t="n">
        <f aca="false">E32*(1+Assumptions!$E$8)</f>
        <v>2421525.38730738</v>
      </c>
      <c r="H32" s="11" t="n">
        <f aca="false">H31+E32</f>
        <v>56832891.6305734</v>
      </c>
    </row>
    <row r="33" customFormat="false" ht="15" hidden="false" customHeight="false" outlineLevel="0" collapsed="false">
      <c r="B33" s="15" t="n">
        <v>46232</v>
      </c>
      <c r="C33" s="10" t="str">
        <f aca="false">TEXT(B33,"dddd")</f>
        <v>Wednesday</v>
      </c>
      <c r="D33" s="26" t="n">
        <f aca="false">IFERROR(INDEX('Weekday Index'!$G$5:$G$11,MATCH(C33,'Weekday Index'!$B$5:$B$11,0)),1)</f>
        <v>1.22838554978453</v>
      </c>
      <c r="E33" s="11" t="n">
        <f aca="false">Assumptions!$E$4*D33*(1+Assumptions!$E$5)</f>
        <v>2493310.81540952</v>
      </c>
      <c r="F33" s="11" t="n">
        <f aca="false">E33*(1+Assumptions!$E$7)</f>
        <v>2119314.1930981</v>
      </c>
      <c r="G33" s="11" t="n">
        <f aca="false">E33*(1+Assumptions!$E$8)</f>
        <v>2867307.43772095</v>
      </c>
      <c r="H33" s="11" t="n">
        <f aca="false">H32+E33</f>
        <v>59326202.4459829</v>
      </c>
    </row>
    <row r="34" customFormat="false" ht="15" hidden="false" customHeight="false" outlineLevel="0" collapsed="false">
      <c r="B34" s="15" t="n">
        <v>46233</v>
      </c>
      <c r="C34" s="10" t="str">
        <f aca="false">TEXT(B34,"dddd")</f>
        <v>Thursday</v>
      </c>
      <c r="D34" s="26" t="n">
        <f aca="false">IFERROR(INDEX('Weekday Index'!$G$5:$G$11,MATCH(C34,'Weekday Index'!$B$5:$B$11,0)),1)</f>
        <v>1.07796273385568</v>
      </c>
      <c r="E34" s="11" t="n">
        <f aca="false">Assumptions!$E$4*D34*(1+Assumptions!$E$5)</f>
        <v>2187990.68696488</v>
      </c>
      <c r="F34" s="11" t="n">
        <f aca="false">E34*(1+Assumptions!$E$7)</f>
        <v>1859792.08392014</v>
      </c>
      <c r="G34" s="11" t="n">
        <f aca="false">E34*(1+Assumptions!$E$8)</f>
        <v>2516189.29000961</v>
      </c>
      <c r="H34" s="11" t="n">
        <f aca="false">H33+E34</f>
        <v>61514193.1329478</v>
      </c>
    </row>
    <row r="35" customFormat="false" ht="15" hidden="false" customHeight="false" outlineLevel="0" collapsed="false">
      <c r="B35" s="15" t="n">
        <v>46234</v>
      </c>
      <c r="C35" s="10" t="str">
        <f aca="false">TEXT(B35,"dddd")</f>
        <v>Friday</v>
      </c>
      <c r="D35" s="26" t="n">
        <f aca="false">IFERROR(INDEX('Weekday Index'!$G$5:$G$11,MATCH(C35,'Weekday Index'!$B$5:$B$11,0)),1)</f>
        <v>1.32034162767849</v>
      </c>
      <c r="E35" s="11" t="n">
        <f aca="false">Assumptions!$E$4*D35*(1+Assumptions!$E$5)</f>
        <v>2679958.30861379</v>
      </c>
      <c r="F35" s="11" t="n">
        <f aca="false">E35*(1+Assumptions!$E$7)</f>
        <v>2277964.56232172</v>
      </c>
      <c r="G35" s="11" t="n">
        <f aca="false">E35*(1+Assumptions!$E$8)</f>
        <v>3081952.05490586</v>
      </c>
      <c r="H35" s="11" t="n">
        <f aca="false">H34+E35</f>
        <v>64194151.4415615</v>
      </c>
    </row>
    <row r="36" customFormat="false" ht="15" hidden="false" customHeight="false" outlineLevel="0" collapsed="false">
      <c r="B36" s="18" t="s">
        <v>94</v>
      </c>
      <c r="C36" s="19"/>
      <c r="D36" s="19"/>
      <c r="E36" s="20" t="n">
        <f aca="false">SUM(E5:E35)</f>
        <v>64194151.4415615</v>
      </c>
      <c r="F36" s="20" t="n">
        <f aca="false">SUM(F5:F35)</f>
        <v>54565028.7253273</v>
      </c>
      <c r="G36" s="20" t="n">
        <f aca="false">SUM(G5:G35)</f>
        <v>73823274.1577957</v>
      </c>
      <c r="H36" s="19"/>
    </row>
    <row r="38" customFormat="false" ht="15" hidden="false" customHeight="false" outlineLevel="0" collapsed="false">
      <c r="B38" s="5" t="s">
        <v>95</v>
      </c>
      <c r="E38" s="22" t="n">
        <f aca="false">SUM(Data!$E$2:$E$31)</f>
        <v>60892383.8899</v>
      </c>
    </row>
    <row r="39" customFormat="false" ht="15" hidden="false" customHeight="false" outlineLevel="0" collapsed="false">
      <c r="B39" s="5" t="s">
        <v>96</v>
      </c>
      <c r="E39" s="23" t="n">
        <f aca="false">IFERROR(E36/E38-1,0)</f>
        <v>0.0542229970439567</v>
      </c>
    </row>
    <row r="40" customFormat="false" ht="15" hidden="false" customHeight="false" outlineLevel="0" collapsed="false">
      <c r="B40" s="13" t="s">
        <v>97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2026-08-01T16:54:38Z</dcterms:created>
  <dc:creator>openpyxl</dc:creator>
  <dc:description/>
  <dc:language>en-US</dc:language>
  <cp:lastModifiedBy/>
  <dcterms:modified xsi:type="dcterms:W3CDTF">2026-08-01T16:55:35Z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